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gbm/Downloads/"/>
    </mc:Choice>
  </mc:AlternateContent>
  <xr:revisionPtr revIDLastSave="0" documentId="13_ncr:1_{AD892908-D612-A043-9DF5-A0B7A9A48B7D}" xr6:coauthVersionLast="46" xr6:coauthVersionMax="46" xr10:uidLastSave="{00000000-0000-0000-0000-000000000000}"/>
  <bookViews>
    <workbookView xWindow="15180" yWindow="660" windowWidth="33760" windowHeight="27240" xr2:uid="{00000000-000D-0000-FFFF-FFFF00000000}"/>
  </bookViews>
  <sheets>
    <sheet name="Step 4b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1" l="1"/>
  <c r="C53" i="1"/>
  <c r="H48" i="1"/>
  <c r="G48" i="1"/>
  <c r="F48" i="1"/>
  <c r="E48" i="1"/>
  <c r="F47" i="1"/>
  <c r="E47" i="1"/>
  <c r="D47" i="1"/>
  <c r="H46" i="1"/>
  <c r="G46" i="1"/>
  <c r="F46" i="1"/>
  <c r="E46" i="1"/>
  <c r="D46" i="1"/>
  <c r="D48" i="1" s="1"/>
  <c r="C48" i="1" s="1"/>
  <c r="H45" i="1"/>
  <c r="H47" i="1" s="1"/>
  <c r="G45" i="1"/>
  <c r="G47" i="1" s="1"/>
  <c r="C47" i="1" s="1"/>
  <c r="F45" i="1"/>
  <c r="E45" i="1"/>
  <c r="D45" i="1"/>
  <c r="H44" i="1"/>
  <c r="G44" i="1"/>
  <c r="F44" i="1"/>
  <c r="E44" i="1"/>
  <c r="C44" i="1" s="1"/>
  <c r="D44" i="1"/>
  <c r="H43" i="1"/>
  <c r="G43" i="1"/>
  <c r="F43" i="1"/>
  <c r="E43" i="1"/>
  <c r="D43" i="1"/>
  <c r="C43" i="1"/>
  <c r="F42" i="1"/>
  <c r="E42" i="1"/>
  <c r="D42" i="1"/>
  <c r="H40" i="1"/>
  <c r="G40" i="1"/>
  <c r="F40" i="1"/>
  <c r="E40" i="1"/>
  <c r="H37" i="1"/>
  <c r="G37" i="1"/>
  <c r="H35" i="1"/>
  <c r="G35" i="1"/>
  <c r="F35" i="1"/>
  <c r="E35" i="1"/>
  <c r="D35" i="1"/>
  <c r="H26" i="1"/>
  <c r="G26" i="1"/>
  <c r="F26" i="1"/>
  <c r="E26" i="1"/>
  <c r="D26" i="1"/>
  <c r="H14" i="1"/>
  <c r="H42" i="1" s="1"/>
  <c r="G14" i="1"/>
  <c r="G41" i="1" s="1"/>
  <c r="F14" i="1"/>
  <c r="F41" i="1" s="1"/>
  <c r="E14" i="1"/>
  <c r="E41" i="1" s="1"/>
  <c r="D14" i="1"/>
  <c r="D41" i="1" s="1"/>
  <c r="H7" i="1"/>
  <c r="H38" i="1" s="1"/>
  <c r="H51" i="1" s="1"/>
  <c r="G7" i="1"/>
  <c r="G38" i="1" s="1"/>
  <c r="F7" i="1"/>
  <c r="F37" i="1" s="1"/>
  <c r="E7" i="1"/>
  <c r="E37" i="1" s="1"/>
  <c r="D7" i="1"/>
  <c r="D40" i="1" s="1"/>
  <c r="C40" i="1" s="1"/>
  <c r="H58" i="1" l="1"/>
  <c r="H56" i="1"/>
  <c r="C41" i="1"/>
  <c r="E50" i="1"/>
  <c r="C46" i="1"/>
  <c r="C45" i="1"/>
  <c r="D37" i="1"/>
  <c r="F38" i="1"/>
  <c r="F51" i="1" s="1"/>
  <c r="H39" i="1"/>
  <c r="H50" i="1" s="1"/>
  <c r="D39" i="1"/>
  <c r="C39" i="1" s="1"/>
  <c r="H41" i="1"/>
  <c r="E39" i="1"/>
  <c r="D38" i="1"/>
  <c r="F39" i="1"/>
  <c r="F50" i="1" s="1"/>
  <c r="E38" i="1"/>
  <c r="E51" i="1" s="1"/>
  <c r="G39" i="1"/>
  <c r="G50" i="1" s="1"/>
  <c r="G42" i="1"/>
  <c r="C42" i="1" s="1"/>
  <c r="G55" i="1" l="1"/>
  <c r="G57" i="1"/>
  <c r="F57" i="1"/>
  <c r="F55" i="1"/>
  <c r="H55" i="1"/>
  <c r="H57" i="1"/>
  <c r="E57" i="1"/>
  <c r="E55" i="1"/>
  <c r="F58" i="1"/>
  <c r="F56" i="1"/>
  <c r="C37" i="1"/>
  <c r="C50" i="1" s="1"/>
  <c r="D50" i="1"/>
  <c r="E58" i="1"/>
  <c r="E56" i="1"/>
  <c r="G51" i="1"/>
  <c r="D51" i="1"/>
  <c r="C38" i="1"/>
  <c r="C51" i="1" s="1"/>
  <c r="D56" i="1" l="1"/>
  <c r="D58" i="1"/>
  <c r="G58" i="1"/>
  <c r="G56" i="1"/>
  <c r="D57" i="1"/>
  <c r="D55" i="1"/>
  <c r="C57" i="1"/>
  <c r="C55" i="1"/>
  <c r="C58" i="1"/>
  <c r="C56" i="1"/>
</calcChain>
</file>

<file path=xl/sharedStrings.xml><?xml version="1.0" encoding="utf-8"?>
<sst xmlns="http://schemas.openxmlformats.org/spreadsheetml/2006/main" count="87" uniqueCount="72">
  <si>
    <t>FILL THIS PART IN FROM YOUR RECORDS</t>
  </si>
  <si>
    <t>If necessary, split out the assets for your pilot program based on significantly different values for these items.</t>
  </si>
  <si>
    <t>Asset type 1</t>
  </si>
  <si>
    <t>Asset type 2</t>
  </si>
  <si>
    <t>Asset type 3</t>
  </si>
  <si>
    <t>Asset type 4</t>
  </si>
  <si>
    <t>Asset type 5</t>
  </si>
  <si>
    <t>compressor</t>
  </si>
  <si>
    <t>pump</t>
  </si>
  <si>
    <t>fan</t>
  </si>
  <si>
    <t>...</t>
  </si>
  <si>
    <t>Number of assets of this type in the pilot</t>
  </si>
  <si>
    <t>Here's where your existing operational data comes in handy! 
Note that estimates will usually suffice. There's no need to perform complex calculations; use the data that is readily available to you.</t>
  </si>
  <si>
    <t>Asset's rated power (kW)</t>
  </si>
  <si>
    <t>Running hours per year (hours)</t>
  </si>
  <si>
    <t>Average unplanned maintenance incidents per year per asset (%)</t>
  </si>
  <si>
    <t xml:space="preserve">Typical downtime after incident (hours) (low) </t>
  </si>
  <si>
    <t>Typical downtime after incident (hours) (high)</t>
  </si>
  <si>
    <t>Average corrective maintenance cost after unforeseen failure (€)(low)</t>
  </si>
  <si>
    <t>Average corrective maintenance cost after unforeseen failure (€)(high)</t>
  </si>
  <si>
    <t>Revenue lost per hour of downtime (€/hour) (low)</t>
  </si>
  <si>
    <t>Revenue lost per hour of downtime (€/hour) (high)</t>
  </si>
  <si>
    <t>Replace / renew cycle length (years)</t>
  </si>
  <si>
    <t>Cost to replace / renew (€) (low)</t>
  </si>
  <si>
    <t>Cost to replace / renew (€) (high)</t>
  </si>
  <si>
    <t>GENERAL DATA</t>
  </si>
  <si>
    <t>Source:</t>
  </si>
  <si>
    <t>We've listed sample values here. Replace with amounts specific to your situation.</t>
  </si>
  <si>
    <t>Typical cost of energy (€/kWh)</t>
  </si>
  <si>
    <t>https://www.statista.com/statistics/1046605/industry-electricity-prices-european-union-country/</t>
  </si>
  <si>
    <t>CO2 factor for electricity production (kg CO2 / kWh)</t>
  </si>
  <si>
    <t>https://www.milieubarometer.nl/co2-factoren/</t>
  </si>
  <si>
    <t>CO2 emission rights cost per ton (€/ton)</t>
  </si>
  <si>
    <t>https://markets.businessinsider.com/commodities/co2-european-emission-allowances</t>
  </si>
  <si>
    <t>Potential lifetime extension between replacements (%) (low)</t>
  </si>
  <si>
    <t>https://www.researchgate.net/publication/328623269_THEORETICAL_STUDY_ABOUT_THE_INFLUENCE_OF_PREDICTIVE_MAINTENANCE_ON_PROCESS_EQUIPMENT_LIFETIME</t>
  </si>
  <si>
    <t>Potential lifetime extension between replacements (%) (high)</t>
  </si>
  <si>
    <t>ASK THE VENDOR FOR THIS INFORMATION</t>
  </si>
  <si>
    <t>Indicative one-time hardware cost per asset (€)</t>
  </si>
  <si>
    <t>Indicative annual monitoring fee per asset (€/year)</t>
  </si>
  <si>
    <t>Prediction accuracy (%)</t>
  </si>
  <si>
    <t>Typical energy reduction potential (%) (low)</t>
  </si>
  <si>
    <t>Typical energy reduction potential (%) (high)</t>
  </si>
  <si>
    <t>THIS INFORMATION WILL AUTOMATICALLY CALCULATE</t>
  </si>
  <si>
    <t>TOTAL</t>
  </si>
  <si>
    <t>Reduce unplanned downtime</t>
  </si>
  <si>
    <t>all assets in pilot</t>
  </si>
  <si>
    <t>Potential savings on unplanned downtime (€/year) (low)</t>
  </si>
  <si>
    <t>Potential savings on unplanned downtime (€/year) (high)</t>
  </si>
  <si>
    <t>Reduce maintenance costs</t>
  </si>
  <si>
    <t>Potential savings on maintenance after unexpected failure (€/year) (low)</t>
  </si>
  <si>
    <t>Potential savings on maintenance after unexpected failure (€/year) (high)</t>
  </si>
  <si>
    <t>Potential savings from longer time before revise/replace (€/year) (low)</t>
  </si>
  <si>
    <t>Potential savings from longer time before revise/replace (€/year) (high)</t>
  </si>
  <si>
    <t>Improve operational efficiency</t>
  </si>
  <si>
    <t>Potential savings on energy use (€/year) (low)</t>
  </si>
  <si>
    <t>Potential savings on energy use (€/year) (high)</t>
  </si>
  <si>
    <t>Potential savings on CO2 (kg/year) (low)</t>
  </si>
  <si>
    <t>Potential savings on CO2 (kg/year) (high)</t>
  </si>
  <si>
    <t>Potential savings on CO2 emission rights (€/year) (low)</t>
  </si>
  <si>
    <t>Potential savings on CO2 emission rights (€/year) (high)</t>
  </si>
  <si>
    <t>Total annual benefits (€/year) (low)</t>
  </si>
  <si>
    <t>Total annual benefits (€/year) (high)</t>
  </si>
  <si>
    <t>Indicative total hardware cost (€)</t>
  </si>
  <si>
    <t>Indicative total annual monitoring fee (€)</t>
  </si>
  <si>
    <t>Indicative payback period (months) (max)</t>
  </si>
  <si>
    <t>Indicative payback period (months) (min)</t>
  </si>
  <si>
    <t>ROI on annual monitoring fee (%) (low)</t>
  </si>
  <si>
    <t>ROI on annual monitoring fee (%) (high)</t>
  </si>
  <si>
    <t>COMPARE THESE NUMBERS BETWEEN VENDORS</t>
  </si>
  <si>
    <t>per asset</t>
  </si>
  <si>
    <t>Worksheet courtesy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</si>
</sst>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[$€]#,##0"/>
    <numFmt numFmtId="166" formatCode="[$€]#,##0.00"/>
    <numFmt numFmtId="167" formatCode="_ &quot;€&quot;\ * #,##0_ ;_ &quot;€&quot;\ * \-#,##0_ ;_ &quot;€&quot;\ * &quot;-&quot;??_ ;_ @_ "/>
    <numFmt numFmtId="168" formatCode="#,##0.0"/>
  </numFmts>
  <fonts count="17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i/>
      <sz val="9"/>
      <color rgb="FF666666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9"/>
      <color rgb="FF000000"/>
      <name val="Arial"/>
      <family val="2"/>
    </font>
    <font>
      <i/>
      <sz val="10"/>
      <color rgb="FF000000"/>
      <name val="Arial"/>
      <family val="2"/>
    </font>
    <font>
      <i/>
      <u/>
      <sz val="9"/>
      <color rgb="FF666666"/>
      <name val="Arial"/>
      <family val="2"/>
    </font>
    <font>
      <i/>
      <u/>
      <sz val="10"/>
      <color rgb="FF66666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</font>
  </fonts>
  <fills count="18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rgb="FFD9D9D9"/>
        <bgColor rgb="FFD9D9D9"/>
      </patternFill>
    </fill>
    <fill>
      <patternFill patternType="solid">
        <fgColor rgb="FFFCE5CD"/>
        <bgColor rgb="FFFCE5CD"/>
      </patternFill>
    </fill>
    <fill>
      <patternFill patternType="solid">
        <fgColor rgb="FFFDF4EA"/>
        <bgColor rgb="FFFDF4EA"/>
      </patternFill>
    </fill>
    <fill>
      <patternFill patternType="solid">
        <fgColor rgb="FF434343"/>
        <bgColor rgb="FF434343"/>
      </patternFill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1FFEC"/>
        <bgColor rgb="FFF1FFEC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EE9FC"/>
        <bgColor rgb="FFDEE9FC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theme="8" tint="0.79998168889431442"/>
        <bgColor rgb="FFFDF4EA"/>
      </patternFill>
    </fill>
  </fills>
  <borders count="13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6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6" fillId="4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 wrapText="1"/>
    </xf>
    <xf numFmtId="0" fontId="7" fillId="17" borderId="2" xfId="0" applyFont="1" applyFill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164" fontId="6" fillId="5" borderId="4" xfId="0" applyNumberFormat="1" applyFont="1" applyFill="1" applyBorder="1" applyAlignment="1">
      <alignment vertical="center" wrapText="1"/>
    </xf>
    <xf numFmtId="9" fontId="6" fillId="5" borderId="0" xfId="0" applyNumberFormat="1" applyFont="1" applyFill="1" applyBorder="1" applyAlignment="1">
      <alignment vertical="center" wrapText="1"/>
    </xf>
    <xf numFmtId="164" fontId="6" fillId="5" borderId="0" xfId="0" applyNumberFormat="1" applyFont="1" applyFill="1" applyBorder="1" applyAlignment="1">
      <alignment vertical="center" wrapText="1"/>
    </xf>
    <xf numFmtId="165" fontId="6" fillId="5" borderId="4" xfId="0" applyNumberFormat="1" applyFont="1" applyFill="1" applyBorder="1" applyAlignment="1">
      <alignment vertical="center" wrapText="1"/>
    </xf>
    <xf numFmtId="165" fontId="6" fillId="5" borderId="0" xfId="0" applyNumberFormat="1" applyFont="1" applyFill="1" applyBorder="1" applyAlignment="1">
      <alignment vertical="center" wrapText="1"/>
    </xf>
    <xf numFmtId="0" fontId="8" fillId="4" borderId="0" xfId="0" applyFont="1" applyFill="1" applyAlignment="1">
      <alignment horizontal="left"/>
    </xf>
    <xf numFmtId="166" fontId="6" fillId="5" borderId="4" xfId="0" applyNumberFormat="1" applyFont="1" applyFill="1" applyBorder="1" applyAlignment="1">
      <alignment vertical="center" wrapText="1"/>
    </xf>
    <xf numFmtId="166" fontId="6" fillId="5" borderId="0" xfId="0" applyNumberFormat="1" applyFont="1" applyFill="1" applyBorder="1" applyAlignment="1">
      <alignment vertical="center" wrapText="1"/>
    </xf>
    <xf numFmtId="2" fontId="6" fillId="5" borderId="4" xfId="0" applyNumberFormat="1" applyFont="1" applyFill="1" applyBorder="1" applyAlignment="1">
      <alignment vertical="center" wrapText="1"/>
    </xf>
    <xf numFmtId="2" fontId="6" fillId="5" borderId="0" xfId="0" applyNumberFormat="1" applyFont="1" applyFill="1" applyBorder="1" applyAlignment="1">
      <alignment vertical="center" wrapText="1"/>
    </xf>
    <xf numFmtId="166" fontId="6" fillId="5" borderId="6" xfId="0" applyNumberFormat="1" applyFont="1" applyFill="1" applyBorder="1" applyAlignment="1">
      <alignment vertical="center" wrapText="1"/>
    </xf>
    <xf numFmtId="166" fontId="6" fillId="5" borderId="5" xfId="0" applyNumberFormat="1" applyFont="1" applyFill="1" applyBorder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6" fillId="8" borderId="0" xfId="0" applyFont="1" applyFill="1" applyAlignment="1">
      <alignment vertical="center" wrapText="1"/>
    </xf>
    <xf numFmtId="166" fontId="6" fillId="8" borderId="0" xfId="0" applyNumberFormat="1" applyFont="1" applyFill="1" applyAlignment="1">
      <alignment vertical="center" wrapText="1"/>
    </xf>
    <xf numFmtId="167" fontId="6" fillId="8" borderId="0" xfId="0" applyNumberFormat="1" applyFont="1" applyFill="1" applyAlignment="1"/>
    <xf numFmtId="167" fontId="6" fillId="8" borderId="0" xfId="0" applyNumberFormat="1" applyFont="1" applyFill="1"/>
    <xf numFmtId="0" fontId="6" fillId="8" borderId="0" xfId="0" applyFont="1" applyFill="1" applyAlignment="1"/>
    <xf numFmtId="9" fontId="6" fillId="8" borderId="0" xfId="0" applyNumberFormat="1" applyFont="1" applyFill="1" applyAlignment="1">
      <alignment vertical="center" wrapText="1"/>
    </xf>
    <xf numFmtId="0" fontId="3" fillId="10" borderId="0" xfId="0" applyFont="1" applyFill="1" applyAlignment="1">
      <alignment horizontal="center" vertical="center" wrapText="1"/>
    </xf>
    <xf numFmtId="0" fontId="3" fillId="10" borderId="0" xfId="0" applyFont="1" applyFill="1" applyAlignment="1"/>
    <xf numFmtId="0" fontId="3" fillId="10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165" fontId="3" fillId="11" borderId="1" xfId="0" applyNumberFormat="1" applyFont="1" applyFill="1" applyBorder="1" applyAlignment="1">
      <alignment vertical="center" wrapText="1"/>
    </xf>
    <xf numFmtId="165" fontId="3" fillId="11" borderId="2" xfId="0" applyNumberFormat="1" applyFont="1" applyFill="1" applyBorder="1" applyAlignment="1">
      <alignment vertical="center" wrapText="1"/>
    </xf>
    <xf numFmtId="165" fontId="3" fillId="11" borderId="4" xfId="0" applyNumberFormat="1" applyFont="1" applyFill="1" applyBorder="1" applyAlignment="1">
      <alignment vertical="center" wrapText="1"/>
    </xf>
    <xf numFmtId="165" fontId="3" fillId="11" borderId="0" xfId="0" applyNumberFormat="1" applyFont="1" applyFill="1" applyAlignment="1">
      <alignment vertical="center" wrapText="1"/>
    </xf>
    <xf numFmtId="9" fontId="3" fillId="11" borderId="4" xfId="0" applyNumberFormat="1" applyFont="1" applyFill="1" applyBorder="1" applyAlignment="1">
      <alignment vertical="center" wrapText="1"/>
    </xf>
    <xf numFmtId="9" fontId="3" fillId="11" borderId="0" xfId="0" applyNumberFormat="1" applyFont="1" applyFill="1" applyBorder="1" applyAlignment="1">
      <alignment vertical="center" wrapText="1"/>
    </xf>
    <xf numFmtId="164" fontId="3" fillId="11" borderId="4" xfId="0" applyNumberFormat="1" applyFont="1" applyFill="1" applyBorder="1" applyAlignment="1">
      <alignment vertical="center" wrapText="1"/>
    </xf>
    <xf numFmtId="164" fontId="3" fillId="11" borderId="0" xfId="0" applyNumberFormat="1" applyFont="1" applyFill="1" applyBorder="1" applyAlignment="1">
      <alignment vertical="center" wrapText="1"/>
    </xf>
    <xf numFmtId="0" fontId="3" fillId="11" borderId="6" xfId="0" applyFont="1" applyFill="1" applyBorder="1" applyAlignment="1">
      <alignment vertical="center" wrapText="1"/>
    </xf>
    <xf numFmtId="0" fontId="3" fillId="11" borderId="5" xfId="0" applyFont="1" applyFill="1" applyBorder="1" applyAlignment="1">
      <alignment vertical="center" wrapText="1"/>
    </xf>
    <xf numFmtId="0" fontId="3" fillId="11" borderId="7" xfId="0" applyFont="1" applyFill="1" applyBorder="1" applyAlignment="1">
      <alignment vertical="center" wrapText="1"/>
    </xf>
    <xf numFmtId="0" fontId="3" fillId="13" borderId="0" xfId="0" applyFont="1" applyFill="1" applyAlignment="1">
      <alignment horizontal="center" vertical="center" wrapText="1"/>
    </xf>
    <xf numFmtId="0" fontId="3" fillId="13" borderId="0" xfId="0" applyFont="1" applyFill="1" applyAlignment="1">
      <alignment vertical="center" wrapText="1"/>
    </xf>
    <xf numFmtId="0" fontId="12" fillId="13" borderId="0" xfId="0" applyFont="1" applyFill="1" applyAlignment="1">
      <alignment horizontal="center" vertical="center" wrapText="1"/>
    </xf>
    <xf numFmtId="0" fontId="14" fillId="13" borderId="0" xfId="0" applyFont="1" applyFill="1" applyAlignment="1">
      <alignment horizontal="center" vertical="center" wrapText="1"/>
    </xf>
    <xf numFmtId="165" fontId="3" fillId="14" borderId="0" xfId="0" applyNumberFormat="1" applyFont="1" applyFill="1" applyAlignment="1">
      <alignment vertical="center" wrapText="1"/>
    </xf>
    <xf numFmtId="0" fontId="3" fillId="13" borderId="11" xfId="0" applyFont="1" applyFill="1" applyBorder="1" applyAlignment="1">
      <alignment vertical="center" wrapText="1"/>
    </xf>
    <xf numFmtId="165" fontId="3" fillId="14" borderId="11" xfId="0" applyNumberFormat="1" applyFont="1" applyFill="1" applyBorder="1" applyAlignment="1">
      <alignment vertical="center" wrapText="1"/>
    </xf>
    <xf numFmtId="0" fontId="3" fillId="13" borderId="0" xfId="0" applyFont="1" applyFill="1" applyBorder="1" applyAlignment="1">
      <alignment vertical="center" wrapText="1"/>
    </xf>
    <xf numFmtId="165" fontId="3" fillId="14" borderId="0" xfId="0" applyNumberFormat="1" applyFont="1" applyFill="1" applyBorder="1" applyAlignment="1">
      <alignment vertical="center" wrapText="1"/>
    </xf>
    <xf numFmtId="0" fontId="3" fillId="13" borderId="12" xfId="0" applyFont="1" applyFill="1" applyBorder="1" applyAlignment="1">
      <alignment vertical="center" wrapText="1"/>
    </xf>
    <xf numFmtId="165" fontId="3" fillId="14" borderId="12" xfId="0" applyNumberFormat="1" applyFont="1" applyFill="1" applyBorder="1" applyAlignment="1">
      <alignment vertical="center" wrapText="1"/>
    </xf>
    <xf numFmtId="3" fontId="3" fillId="14" borderId="0" xfId="0" applyNumberFormat="1" applyFont="1" applyFill="1" applyAlignment="1">
      <alignment vertical="center" wrapText="1"/>
    </xf>
    <xf numFmtId="0" fontId="15" fillId="15" borderId="0" xfId="0" applyFont="1" applyFill="1" applyAlignment="1">
      <alignment vertical="center" wrapText="1"/>
    </xf>
    <xf numFmtId="165" fontId="3" fillId="16" borderId="8" xfId="0" applyNumberFormat="1" applyFont="1" applyFill="1" applyBorder="1" applyAlignment="1">
      <alignment vertical="center" wrapText="1"/>
    </xf>
    <xf numFmtId="165" fontId="3" fillId="16" borderId="9" xfId="0" applyNumberFormat="1" applyFont="1" applyFill="1" applyBorder="1" applyAlignment="1">
      <alignment vertical="center" wrapText="1"/>
    </xf>
    <xf numFmtId="0" fontId="3" fillId="16" borderId="9" xfId="0" applyFont="1" applyFill="1" applyBorder="1" applyAlignment="1">
      <alignment vertical="center" wrapText="1"/>
    </xf>
    <xf numFmtId="3" fontId="3" fillId="16" borderId="9" xfId="0" applyNumberFormat="1" applyFont="1" applyFill="1" applyBorder="1" applyAlignment="1">
      <alignment vertical="center" wrapText="1"/>
    </xf>
    <xf numFmtId="168" fontId="3" fillId="16" borderId="9" xfId="0" applyNumberFormat="1" applyFont="1" applyFill="1" applyBorder="1" applyAlignment="1">
      <alignment vertical="center" wrapText="1"/>
    </xf>
    <xf numFmtId="168" fontId="3" fillId="14" borderId="0" xfId="0" applyNumberFormat="1" applyFont="1" applyFill="1" applyAlignment="1">
      <alignment vertical="center" wrapText="1"/>
    </xf>
    <xf numFmtId="9" fontId="3" fillId="16" borderId="9" xfId="0" applyNumberFormat="1" applyFont="1" applyFill="1" applyBorder="1" applyAlignment="1">
      <alignment vertical="center" wrapText="1"/>
    </xf>
    <xf numFmtId="9" fontId="3" fillId="14" borderId="0" xfId="0" applyNumberFormat="1" applyFont="1" applyFill="1" applyAlignment="1">
      <alignment vertical="center" wrapText="1"/>
    </xf>
    <xf numFmtId="9" fontId="3" fillId="16" borderId="10" xfId="0" applyNumberFormat="1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2" fillId="0" borderId="0" xfId="0" applyFont="1" applyAlignment="1"/>
    <xf numFmtId="1" fontId="3" fillId="3" borderId="0" xfId="0" applyNumberFormat="1" applyFont="1" applyFill="1" applyAlignment="1">
      <alignment vertical="center" wrapText="1"/>
    </xf>
    <xf numFmtId="0" fontId="13" fillId="13" borderId="0" xfId="0" applyFont="1" applyFill="1" applyAlignment="1">
      <alignment vertical="center" wrapText="1"/>
    </xf>
    <xf numFmtId="0" fontId="4" fillId="15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4" fillId="7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4" fillId="9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12" borderId="0" xfId="0" applyFont="1" applyFill="1" applyAlignment="1">
      <alignment vertical="center" wrapText="1"/>
    </xf>
    <xf numFmtId="0" fontId="13" fillId="13" borderId="11" xfId="0" applyFont="1" applyFill="1" applyBorder="1" applyAlignment="1">
      <alignment vertical="center" wrapText="1"/>
    </xf>
    <xf numFmtId="0" fontId="2" fillId="0" borderId="0" xfId="0" applyFont="1" applyBorder="1" applyAlignment="1"/>
    <xf numFmtId="0" fontId="1" fillId="0" borderId="12" xfId="0" applyFont="1" applyBorder="1"/>
    <xf numFmtId="0" fontId="11" fillId="3" borderId="0" xfId="0" applyFont="1" applyFill="1" applyAlignment="1"/>
    <xf numFmtId="0" fontId="16" fillId="4" borderId="0" xfId="1" applyFill="1" applyAlignment="1">
      <alignment vertical="center" wrapText="1"/>
    </xf>
    <xf numFmtId="0" fontId="6" fillId="4" borderId="0" xfId="0" applyFont="1" applyFill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hyperlink" Target="http://www.samotic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2826812</xdr:colOff>
      <xdr:row>11</xdr:row>
      <xdr:rowOff>66675</xdr:rowOff>
    </xdr:from>
    <xdr:ext cx="3286121" cy="1914526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4198412" y="1875155"/>
          <a:ext cx="3286121" cy="1914526"/>
          <a:chOff x="170037" y="97150"/>
          <a:chExt cx="3257137" cy="1894973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70037" y="97150"/>
            <a:ext cx="2182963" cy="1291598"/>
          </a:xfrm>
          <a:prstGeom prst="rect">
            <a:avLst/>
          </a:prstGeom>
          <a:solidFill>
            <a:srgbClr val="F9CB9C"/>
          </a:solidFill>
          <a:ln w="28575" cap="flat" cmpd="sng">
            <a:solidFill>
              <a:srgbClr val="E69138"/>
            </a:solidFill>
            <a:prstDash val="lgDash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 i="1">
                <a:latin typeface="Arial" panose="020B0604020202020204" pitchFamily="34" charset="0"/>
                <a:ea typeface="IBM Plex Sans"/>
                <a:cs typeface="Arial" panose="020B0604020202020204" pitchFamily="34" charset="0"/>
                <a:sym typeface="IBM Plex Sans"/>
              </a:rPr>
              <a:t>We’ve put in some made-up numbers for the five asset columns. Replace these with your own in the orange, red, and green sections. The blue &amp; yellow section will automatically calculate based on your input.</a:t>
            </a:r>
            <a:endParaRPr sz="1100" i="1">
              <a:latin typeface="Arial" panose="020B0604020202020204" pitchFamily="34" charset="0"/>
              <a:ea typeface="IBM Plex Sans"/>
              <a:cs typeface="Arial" panose="020B0604020202020204" pitchFamily="34" charset="0"/>
              <a:sym typeface="IBM Plex Sans"/>
            </a:endParaRPr>
          </a:p>
        </xdr:txBody>
      </xdr:sp>
      <xdr:cxnSp macro="">
        <xdr:nvCxn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>
            <a:stCxn id="3" idx="2"/>
          </xdr:cNvCxnSpPr>
        </xdr:nvCxnSpPr>
        <xdr:spPr>
          <a:xfrm>
            <a:off x="1261518" y="1388748"/>
            <a:ext cx="522" cy="603375"/>
          </a:xfrm>
          <a:prstGeom prst="straightConnector1">
            <a:avLst/>
          </a:prstGeom>
          <a:noFill/>
          <a:ln w="28575" cap="flat" cmpd="sng">
            <a:solidFill>
              <a:srgbClr val="E69138"/>
            </a:solidFill>
            <a:prstDash val="solid"/>
            <a:round/>
            <a:headEnd type="none" w="med" len="med"/>
            <a:tailEnd type="triangle" w="med" len="med"/>
          </a:ln>
        </xdr:spPr>
      </xdr:cxnSp>
      <xdr:cxnSp macro="">
        <xdr:nvCxnSpPr>
          <xdr:cNvPr id="5" name="Shap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72506" y="499863"/>
            <a:ext cx="1054668" cy="585"/>
          </a:xfrm>
          <a:prstGeom prst="straightConnector1">
            <a:avLst/>
          </a:prstGeom>
          <a:noFill/>
          <a:ln w="28575" cap="flat" cmpd="sng">
            <a:solidFill>
              <a:srgbClr val="E69138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twoCellAnchor editAs="oneCell">
    <xdr:from>
      <xdr:col>1</xdr:col>
      <xdr:colOff>4043680</xdr:colOff>
      <xdr:row>2</xdr:row>
      <xdr:rowOff>20320</xdr:rowOff>
    </xdr:from>
    <xdr:to>
      <xdr:col>1</xdr:col>
      <xdr:colOff>4837430</xdr:colOff>
      <xdr:row>2</xdr:row>
      <xdr:rowOff>177101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E4C5E1-6A78-5D49-BAE5-DF03DF991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5280" y="345440"/>
          <a:ext cx="793750" cy="156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rkets.businessinsider.com/commodities/co2-european-emission-allowances" TargetMode="External"/><Relationship Id="rId2" Type="http://schemas.openxmlformats.org/officeDocument/2006/relationships/hyperlink" Target="https://www.milieubarometer.nl/co2-factoren/" TargetMode="External"/><Relationship Id="rId1" Type="http://schemas.openxmlformats.org/officeDocument/2006/relationships/hyperlink" Target="https://www.statista.com/statistics/1046605/industry-electricity-prices-european-union-country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researchgate.net/publication/328623269_THEORETICAL_STUDY_ABOUT_THE_INFLUENCE_OF_PREDICTIVE_MAINTENANCE_ON_PROCESS_EQUIPMENT_LIFETI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006"/>
  <sheetViews>
    <sheetView tabSelected="1" zoomScale="125" zoomScaleNormal="100" workbookViewId="0">
      <selection activeCell="I3" sqref="I3"/>
    </sheetView>
  </sheetViews>
  <sheetFormatPr baseColWidth="10" defaultColWidth="14.5" defaultRowHeight="15.75" customHeight="1" x14ac:dyDescent="0.15"/>
  <cols>
    <col min="1" max="1" width="18" style="2" customWidth="1"/>
    <col min="2" max="2" width="64.1640625" style="2" customWidth="1"/>
    <col min="3" max="3" width="14.5" style="2"/>
    <col min="4" max="8" width="15.83203125" style="2" customWidth="1"/>
    <col min="9" max="16384" width="14.5" style="2"/>
  </cols>
  <sheetData>
    <row r="1" spans="1:29" ht="13" x14ac:dyDescent="0.15">
      <c r="A1" s="72" t="s">
        <v>0</v>
      </c>
      <c r="B1" s="68"/>
      <c r="C1" s="68"/>
      <c r="D1" s="73" t="s">
        <v>1</v>
      </c>
      <c r="E1" s="68"/>
      <c r="F1" s="68"/>
      <c r="G1" s="68"/>
      <c r="H1" s="6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3" x14ac:dyDescent="0.15">
      <c r="A2" s="3"/>
      <c r="B2" s="85" t="s">
        <v>71</v>
      </c>
      <c r="C2" s="77"/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" x14ac:dyDescent="0.15">
      <c r="A3" s="3"/>
      <c r="B3" s="3"/>
      <c r="C3" s="68"/>
      <c r="D3" s="5" t="s">
        <v>7</v>
      </c>
      <c r="E3" s="6" t="s">
        <v>8</v>
      </c>
      <c r="F3" s="6" t="s">
        <v>9</v>
      </c>
      <c r="G3" s="6" t="s">
        <v>10</v>
      </c>
      <c r="H3" s="7" t="s">
        <v>10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3" x14ac:dyDescent="0.15">
      <c r="A4" s="84"/>
      <c r="B4" s="3" t="s">
        <v>11</v>
      </c>
      <c r="C4" s="68"/>
      <c r="D4" s="8">
        <v>15</v>
      </c>
      <c r="E4" s="9">
        <v>5</v>
      </c>
      <c r="F4" s="9">
        <v>10</v>
      </c>
      <c r="G4" s="9">
        <v>3</v>
      </c>
      <c r="H4" s="9">
        <v>6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3" x14ac:dyDescent="0.15">
      <c r="A5" s="73" t="s">
        <v>12</v>
      </c>
      <c r="B5" s="3" t="s">
        <v>13</v>
      </c>
      <c r="C5" s="68"/>
      <c r="D5" s="8">
        <v>720</v>
      </c>
      <c r="E5" s="9">
        <v>200</v>
      </c>
      <c r="F5" s="9">
        <v>400</v>
      </c>
      <c r="G5" s="9">
        <v>350</v>
      </c>
      <c r="H5" s="9">
        <v>90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3" x14ac:dyDescent="0.15">
      <c r="A6" s="68"/>
      <c r="B6" s="3" t="s">
        <v>14</v>
      </c>
      <c r="C6" s="68"/>
      <c r="D6" s="8">
        <v>8000</v>
      </c>
      <c r="E6" s="10">
        <v>6500</v>
      </c>
      <c r="F6" s="10">
        <v>8760</v>
      </c>
      <c r="G6" s="10">
        <v>6000</v>
      </c>
      <c r="H6" s="10">
        <v>3000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3" x14ac:dyDescent="0.15">
      <c r="A7" s="68"/>
      <c r="B7" s="3" t="s">
        <v>15</v>
      </c>
      <c r="C7" s="68"/>
      <c r="D7" s="11">
        <f>1/15</f>
        <v>6.6666666666666666E-2</v>
      </c>
      <c r="E7" s="12">
        <f>1/7</f>
        <v>0.14285714285714285</v>
      </c>
      <c r="F7" s="13">
        <f>1/2</f>
        <v>0.5</v>
      </c>
      <c r="G7" s="13">
        <f>1/6</f>
        <v>0.16666666666666666</v>
      </c>
      <c r="H7" s="13">
        <f>1/5</f>
        <v>0.2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3" x14ac:dyDescent="0.15">
      <c r="A8" s="68"/>
      <c r="B8" s="3" t="s">
        <v>16</v>
      </c>
      <c r="C8" s="68"/>
      <c r="D8" s="8">
        <v>0</v>
      </c>
      <c r="E8" s="10">
        <v>30</v>
      </c>
      <c r="F8" s="10">
        <v>4</v>
      </c>
      <c r="G8" s="10">
        <v>10</v>
      </c>
      <c r="H8" s="10">
        <v>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3" x14ac:dyDescent="0.15">
      <c r="A9" s="68"/>
      <c r="B9" s="3" t="s">
        <v>17</v>
      </c>
      <c r="C9" s="68"/>
      <c r="D9" s="8">
        <v>0</v>
      </c>
      <c r="E9" s="10">
        <v>40</v>
      </c>
      <c r="F9" s="10">
        <v>8</v>
      </c>
      <c r="G9" s="10">
        <v>15</v>
      </c>
      <c r="H9" s="10">
        <v>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3" x14ac:dyDescent="0.15">
      <c r="A10" s="68"/>
      <c r="B10" s="3" t="s">
        <v>18</v>
      </c>
      <c r="C10" s="68"/>
      <c r="D10" s="14">
        <v>40000</v>
      </c>
      <c r="E10" s="15">
        <v>0</v>
      </c>
      <c r="F10" s="15">
        <v>250</v>
      </c>
      <c r="G10" s="15">
        <v>8000</v>
      </c>
      <c r="H10" s="15">
        <v>400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3" x14ac:dyDescent="0.15">
      <c r="A11" s="68"/>
      <c r="B11" s="16" t="s">
        <v>19</v>
      </c>
      <c r="C11" s="68"/>
      <c r="D11" s="14">
        <v>40000</v>
      </c>
      <c r="E11" s="15">
        <v>0</v>
      </c>
      <c r="F11" s="15">
        <v>6000</v>
      </c>
      <c r="G11" s="15">
        <v>12000</v>
      </c>
      <c r="H11" s="15">
        <v>800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3" x14ac:dyDescent="0.15">
      <c r="A12" s="68"/>
      <c r="B12" s="3" t="s">
        <v>20</v>
      </c>
      <c r="C12" s="68"/>
      <c r="D12" s="17">
        <v>0</v>
      </c>
      <c r="E12" s="18">
        <v>2500</v>
      </c>
      <c r="F12" s="18">
        <v>1000</v>
      </c>
      <c r="G12" s="18">
        <v>25000</v>
      </c>
      <c r="H12" s="18">
        <v>600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3" x14ac:dyDescent="0.15">
      <c r="A13" s="68"/>
      <c r="B13" s="3" t="s">
        <v>21</v>
      </c>
      <c r="C13" s="68"/>
      <c r="D13" s="17">
        <v>0</v>
      </c>
      <c r="E13" s="18">
        <v>4000</v>
      </c>
      <c r="F13" s="18">
        <v>2000</v>
      </c>
      <c r="G13" s="18">
        <v>25000</v>
      </c>
      <c r="H13" s="18">
        <v>750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3" x14ac:dyDescent="0.15">
      <c r="A14" s="68"/>
      <c r="B14" s="3" t="s">
        <v>22</v>
      </c>
      <c r="C14" s="68"/>
      <c r="D14" s="19">
        <f t="shared" ref="D14:H14" si="0">40000/D6</f>
        <v>5</v>
      </c>
      <c r="E14" s="20">
        <f t="shared" si="0"/>
        <v>6.1538461538461542</v>
      </c>
      <c r="F14" s="20">
        <f t="shared" si="0"/>
        <v>4.5662100456621006</v>
      </c>
      <c r="G14" s="20">
        <f t="shared" si="0"/>
        <v>6.666666666666667</v>
      </c>
      <c r="H14" s="20">
        <f t="shared" si="0"/>
        <v>13.333333333333334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3" x14ac:dyDescent="0.15">
      <c r="A15" s="68"/>
      <c r="B15" s="3" t="s">
        <v>23</v>
      </c>
      <c r="C15" s="68"/>
      <c r="D15" s="17">
        <v>30000</v>
      </c>
      <c r="E15" s="18">
        <v>15000</v>
      </c>
      <c r="F15" s="18">
        <v>2000</v>
      </c>
      <c r="G15" s="18">
        <v>8000</v>
      </c>
      <c r="H15" s="18">
        <v>1500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3" x14ac:dyDescent="0.15">
      <c r="A16" s="68"/>
      <c r="B16" s="3" t="s">
        <v>24</v>
      </c>
      <c r="C16" s="68"/>
      <c r="D16" s="21">
        <v>45000</v>
      </c>
      <c r="E16" s="22">
        <v>25000</v>
      </c>
      <c r="F16" s="22">
        <v>6000</v>
      </c>
      <c r="G16" s="22">
        <v>8000</v>
      </c>
      <c r="H16" s="22">
        <v>2000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3" x14ac:dyDescent="0.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</row>
    <row r="18" spans="1:29" ht="13" x14ac:dyDescent="0.15">
      <c r="A18" s="74" t="s">
        <v>25</v>
      </c>
      <c r="B18" s="68"/>
      <c r="C18" s="68"/>
      <c r="D18" s="75" t="s">
        <v>26</v>
      </c>
      <c r="E18" s="68"/>
      <c r="F18" s="68"/>
      <c r="G18" s="68"/>
      <c r="H18" s="6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3" x14ac:dyDescent="0.15">
      <c r="A19" s="73" t="s">
        <v>27</v>
      </c>
      <c r="B19" s="24" t="s">
        <v>28</v>
      </c>
      <c r="C19" s="25">
        <v>7.0000000000000007E-2</v>
      </c>
      <c r="D19" s="67" t="s">
        <v>29</v>
      </c>
      <c r="E19" s="68"/>
      <c r="F19" s="68"/>
      <c r="G19" s="68"/>
      <c r="H19" s="6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3" x14ac:dyDescent="0.15">
      <c r="A20" s="68"/>
      <c r="B20" s="26" t="s">
        <v>30</v>
      </c>
      <c r="C20" s="24">
        <v>0.47499999999999998</v>
      </c>
      <c r="D20" s="83" t="s">
        <v>31</v>
      </c>
      <c r="E20" s="68"/>
      <c r="F20" s="68"/>
      <c r="G20" s="68"/>
      <c r="H20" s="6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3" x14ac:dyDescent="0.15">
      <c r="A21" s="68"/>
      <c r="B21" s="27" t="s">
        <v>32</v>
      </c>
      <c r="C21" s="25">
        <v>25</v>
      </c>
      <c r="D21" s="67" t="s">
        <v>33</v>
      </c>
      <c r="E21" s="68"/>
      <c r="F21" s="68"/>
      <c r="G21" s="68"/>
      <c r="H21" s="6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3" x14ac:dyDescent="0.15">
      <c r="A22" s="68"/>
      <c r="B22" s="28" t="s">
        <v>34</v>
      </c>
      <c r="C22" s="29">
        <v>0.1</v>
      </c>
      <c r="D22" s="67" t="s">
        <v>35</v>
      </c>
      <c r="E22" s="68"/>
      <c r="F22" s="68"/>
      <c r="G22" s="68"/>
      <c r="H22" s="6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3" x14ac:dyDescent="0.15">
      <c r="A23" s="68"/>
      <c r="B23" s="28" t="s">
        <v>36</v>
      </c>
      <c r="C23" s="29">
        <v>0.3</v>
      </c>
      <c r="D23" s="68"/>
      <c r="E23" s="68"/>
      <c r="F23" s="68"/>
      <c r="G23" s="68"/>
      <c r="H23" s="6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3" x14ac:dyDescent="0.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</row>
    <row r="25" spans="1:29" ht="24" customHeight="1" x14ac:dyDescent="0.15">
      <c r="A25" s="76" t="s">
        <v>37</v>
      </c>
      <c r="B25" s="68"/>
      <c r="C25" s="68"/>
      <c r="D25" s="30" t="s">
        <v>2</v>
      </c>
      <c r="E25" s="30" t="s">
        <v>3</v>
      </c>
      <c r="F25" s="30" t="s">
        <v>4</v>
      </c>
      <c r="G25" s="30" t="s">
        <v>5</v>
      </c>
      <c r="H25" s="30" t="s">
        <v>6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4" x14ac:dyDescent="0.15">
      <c r="A26" s="31"/>
      <c r="B26" s="32"/>
      <c r="C26" s="78"/>
      <c r="D26" s="33" t="str">
        <f t="shared" ref="D26:H26" si="1">D3</f>
        <v>compressor</v>
      </c>
      <c r="E26" s="33" t="str">
        <f t="shared" si="1"/>
        <v>pump</v>
      </c>
      <c r="F26" s="33" t="str">
        <f t="shared" si="1"/>
        <v>fan</v>
      </c>
      <c r="G26" s="33" t="str">
        <f t="shared" si="1"/>
        <v>...</v>
      </c>
      <c r="H26" s="33" t="str">
        <f t="shared" si="1"/>
        <v>...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4" x14ac:dyDescent="0.15">
      <c r="A27" s="32"/>
      <c r="B27" s="32" t="s">
        <v>38</v>
      </c>
      <c r="C27" s="68"/>
      <c r="D27" s="34">
        <v>1500</v>
      </c>
      <c r="E27" s="35">
        <v>1000</v>
      </c>
      <c r="F27" s="35">
        <v>600</v>
      </c>
      <c r="G27" s="35">
        <v>100</v>
      </c>
      <c r="H27" s="35">
        <v>600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" x14ac:dyDescent="0.15">
      <c r="A28" s="32"/>
      <c r="B28" s="32" t="s">
        <v>39</v>
      </c>
      <c r="C28" s="68"/>
      <c r="D28" s="36">
        <v>1000</v>
      </c>
      <c r="E28" s="37">
        <v>800</v>
      </c>
      <c r="F28" s="37">
        <v>900</v>
      </c>
      <c r="G28" s="37">
        <v>900</v>
      </c>
      <c r="H28" s="37">
        <v>100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" x14ac:dyDescent="0.15">
      <c r="A29" s="32"/>
      <c r="B29" s="32" t="s">
        <v>40</v>
      </c>
      <c r="C29" s="68"/>
      <c r="D29" s="38">
        <v>0.85</v>
      </c>
      <c r="E29" s="39">
        <v>0.93</v>
      </c>
      <c r="F29" s="39">
        <v>0.9</v>
      </c>
      <c r="G29" s="39">
        <v>0.9</v>
      </c>
      <c r="H29" s="39">
        <v>0.9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" x14ac:dyDescent="0.15">
      <c r="A30" s="32"/>
      <c r="B30" s="32" t="s">
        <v>41</v>
      </c>
      <c r="C30" s="68"/>
      <c r="D30" s="40">
        <v>0</v>
      </c>
      <c r="E30" s="41">
        <v>0</v>
      </c>
      <c r="F30" s="41">
        <v>1.0999999999999999E-2</v>
      </c>
      <c r="G30" s="41">
        <v>1.0999999999999999E-2</v>
      </c>
      <c r="H30" s="41">
        <v>1.0999999999999999E-2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" x14ac:dyDescent="0.15">
      <c r="A31" s="32"/>
      <c r="B31" s="32" t="s">
        <v>42</v>
      </c>
      <c r="C31" s="68"/>
      <c r="D31" s="40">
        <v>2.7E-2</v>
      </c>
      <c r="E31" s="41">
        <v>4.1000000000000002E-2</v>
      </c>
      <c r="F31" s="41">
        <v>6.8000000000000005E-2</v>
      </c>
      <c r="G31" s="41">
        <v>0.03</v>
      </c>
      <c r="H31" s="41">
        <v>6.8000000000000005E-2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3" x14ac:dyDescent="0.15">
      <c r="A32" s="32"/>
      <c r="B32" s="32"/>
      <c r="C32" s="68"/>
      <c r="D32" s="42"/>
      <c r="E32" s="43"/>
      <c r="F32" s="43"/>
      <c r="G32" s="43"/>
      <c r="H32" s="4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3" x14ac:dyDescent="0.1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</row>
    <row r="34" spans="1:29" ht="23.25" customHeight="1" x14ac:dyDescent="0.15">
      <c r="A34" s="79" t="s">
        <v>43</v>
      </c>
      <c r="B34" s="68"/>
      <c r="C34" s="68"/>
      <c r="D34" s="45" t="s">
        <v>2</v>
      </c>
      <c r="E34" s="45" t="s">
        <v>3</v>
      </c>
      <c r="F34" s="45" t="s">
        <v>4</v>
      </c>
      <c r="G34" s="45" t="s">
        <v>5</v>
      </c>
      <c r="H34" s="45" t="s">
        <v>6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7" x14ac:dyDescent="0.15">
      <c r="A35" s="46"/>
      <c r="B35" s="46"/>
      <c r="C35" s="47" t="s">
        <v>44</v>
      </c>
      <c r="D35" s="33" t="str">
        <f t="shared" ref="D35:H35" si="2">D3</f>
        <v>compressor</v>
      </c>
      <c r="E35" s="33" t="str">
        <f t="shared" si="2"/>
        <v>pump</v>
      </c>
      <c r="F35" s="33" t="str">
        <f t="shared" si="2"/>
        <v>fan</v>
      </c>
      <c r="G35" s="33" t="str">
        <f t="shared" si="2"/>
        <v>...</v>
      </c>
      <c r="H35" s="33" t="str">
        <f t="shared" si="2"/>
        <v>...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3" x14ac:dyDescent="0.15">
      <c r="A36" s="70" t="s">
        <v>45</v>
      </c>
      <c r="B36" s="46"/>
      <c r="C36" s="48" t="s">
        <v>46</v>
      </c>
      <c r="D36" s="48" t="s">
        <v>70</v>
      </c>
      <c r="E36" s="48" t="s">
        <v>70</v>
      </c>
      <c r="F36" s="48" t="s">
        <v>70</v>
      </c>
      <c r="G36" s="48" t="s">
        <v>70</v>
      </c>
      <c r="H36" s="48" t="s">
        <v>70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" x14ac:dyDescent="0.15">
      <c r="A37" s="68"/>
      <c r="B37" s="46" t="s">
        <v>47</v>
      </c>
      <c r="C37" s="49">
        <f t="shared" ref="C37:C48" si="3">SUMPRODUCT($D$4:$H$4, D37:H37)</f>
        <v>184209.42857142858</v>
      </c>
      <c r="D37" s="49">
        <f t="shared" ref="D37:H37" si="4">D7*D8*D12*D29</f>
        <v>0</v>
      </c>
      <c r="E37" s="49">
        <f t="shared" si="4"/>
        <v>9964.2857142857138</v>
      </c>
      <c r="F37" s="49">
        <f t="shared" si="4"/>
        <v>1800</v>
      </c>
      <c r="G37" s="49">
        <f t="shared" si="4"/>
        <v>37500</v>
      </c>
      <c r="H37" s="49">
        <f t="shared" si="4"/>
        <v>648.00000000000011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4" x14ac:dyDescent="0.15">
      <c r="A38" s="68"/>
      <c r="B38" s="46" t="s">
        <v>48</v>
      </c>
      <c r="C38" s="49">
        <f t="shared" si="3"/>
        <v>351895.71428571426</v>
      </c>
      <c r="D38" s="49">
        <f t="shared" ref="D38:H38" si="5">D7*D9*D13*D29</f>
        <v>0</v>
      </c>
      <c r="E38" s="49">
        <f t="shared" si="5"/>
        <v>21257.142857142855</v>
      </c>
      <c r="F38" s="49">
        <f t="shared" si="5"/>
        <v>7200</v>
      </c>
      <c r="G38" s="49">
        <f t="shared" si="5"/>
        <v>56250</v>
      </c>
      <c r="H38" s="49">
        <f t="shared" si="5"/>
        <v>810.00000000000011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4" x14ac:dyDescent="0.15">
      <c r="A39" s="80" t="s">
        <v>49</v>
      </c>
      <c r="B39" s="50" t="s">
        <v>50</v>
      </c>
      <c r="C39" s="51">
        <f t="shared" si="3"/>
        <v>39157</v>
      </c>
      <c r="D39" s="51">
        <f t="shared" ref="D39:H39" si="6">D7*D10*D29</f>
        <v>2266.6666666666665</v>
      </c>
      <c r="E39" s="51">
        <f t="shared" si="6"/>
        <v>0</v>
      </c>
      <c r="F39" s="51">
        <f t="shared" si="6"/>
        <v>112.5</v>
      </c>
      <c r="G39" s="51">
        <f t="shared" si="6"/>
        <v>1200</v>
      </c>
      <c r="H39" s="51">
        <f t="shared" si="6"/>
        <v>72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4" x14ac:dyDescent="0.15">
      <c r="A40" s="81"/>
      <c r="B40" s="52" t="s">
        <v>51</v>
      </c>
      <c r="C40" s="53">
        <f t="shared" si="3"/>
        <v>67264</v>
      </c>
      <c r="D40" s="53">
        <f t="shared" ref="D40:H40" si="7">D7*D11*D29</f>
        <v>2266.6666666666665</v>
      </c>
      <c r="E40" s="53">
        <f t="shared" si="7"/>
        <v>0</v>
      </c>
      <c r="F40" s="53">
        <f t="shared" si="7"/>
        <v>2700</v>
      </c>
      <c r="G40" s="53">
        <f t="shared" si="7"/>
        <v>1800</v>
      </c>
      <c r="H40" s="53">
        <f t="shared" si="7"/>
        <v>144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4" x14ac:dyDescent="0.15">
      <c r="A41" s="81"/>
      <c r="B41" s="52" t="s">
        <v>52</v>
      </c>
      <c r="C41" s="53">
        <f t="shared" si="3"/>
        <v>10076.590909090904</v>
      </c>
      <c r="D41" s="53">
        <f t="shared" ref="D41:H41" si="8">D15/D14-D15/(D14*(1+$C$22))</f>
        <v>545.45454545454504</v>
      </c>
      <c r="E41" s="53">
        <f t="shared" si="8"/>
        <v>221.59090909090946</v>
      </c>
      <c r="F41" s="53">
        <f t="shared" si="8"/>
        <v>39.81818181818187</v>
      </c>
      <c r="G41" s="53">
        <f t="shared" si="8"/>
        <v>109.09090909090924</v>
      </c>
      <c r="H41" s="53">
        <f t="shared" si="8"/>
        <v>10.227272727272734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" x14ac:dyDescent="0.15">
      <c r="A42" s="82"/>
      <c r="B42" s="54" t="s">
        <v>53</v>
      </c>
      <c r="C42" s="55">
        <f t="shared" si="3"/>
        <v>39912.11538461539</v>
      </c>
      <c r="D42" s="55">
        <f t="shared" ref="D42:H42" si="9">D16/D14-D16/(D14*(1+$C$23))</f>
        <v>2076.9230769230771</v>
      </c>
      <c r="E42" s="55">
        <f t="shared" si="9"/>
        <v>937.5</v>
      </c>
      <c r="F42" s="55">
        <f t="shared" si="9"/>
        <v>303.23076923076928</v>
      </c>
      <c r="G42" s="55">
        <f t="shared" si="9"/>
        <v>276.92307692307702</v>
      </c>
      <c r="H42" s="55">
        <f t="shared" si="9"/>
        <v>34.615384615384627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" x14ac:dyDescent="0.15">
      <c r="A43" s="70" t="s">
        <v>54</v>
      </c>
      <c r="B43" s="46" t="s">
        <v>55</v>
      </c>
      <c r="C43" s="49">
        <f t="shared" si="3"/>
        <v>33079.200000000004</v>
      </c>
      <c r="D43" s="49">
        <f t="shared" ref="D43:H43" si="10">$C$19*D5*D6*D30</f>
        <v>0</v>
      </c>
      <c r="E43" s="49">
        <f t="shared" si="10"/>
        <v>0</v>
      </c>
      <c r="F43" s="49">
        <f t="shared" si="10"/>
        <v>2698.0800000000004</v>
      </c>
      <c r="G43" s="49">
        <f t="shared" si="10"/>
        <v>1617.0000000000002</v>
      </c>
      <c r="H43" s="49">
        <f t="shared" si="10"/>
        <v>207.90000000000003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" x14ac:dyDescent="0.15">
      <c r="A44" s="68"/>
      <c r="B44" s="46" t="s">
        <v>56</v>
      </c>
      <c r="C44" s="49">
        <f t="shared" si="3"/>
        <v>369682.60000000009</v>
      </c>
      <c r="D44" s="49">
        <f t="shared" ref="D44:H44" si="11">$C$19*D5*D6*D31</f>
        <v>10886.400000000001</v>
      </c>
      <c r="E44" s="49">
        <f t="shared" si="11"/>
        <v>3731.0000000000009</v>
      </c>
      <c r="F44" s="49">
        <f t="shared" si="11"/>
        <v>16679.040000000005</v>
      </c>
      <c r="G44" s="49">
        <f t="shared" si="11"/>
        <v>4410.0000000000009</v>
      </c>
      <c r="H44" s="49">
        <f t="shared" si="11"/>
        <v>1285.2000000000003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" x14ac:dyDescent="0.15">
      <c r="A45" s="68"/>
      <c r="B45" s="46" t="s">
        <v>57</v>
      </c>
      <c r="C45" s="56">
        <f t="shared" si="3"/>
        <v>224465.99999999997</v>
      </c>
      <c r="D45" s="56">
        <f t="shared" ref="D45:H45" si="12">$C$20*D5*D6*D30</f>
        <v>0</v>
      </c>
      <c r="E45" s="56">
        <f t="shared" si="12"/>
        <v>0</v>
      </c>
      <c r="F45" s="56">
        <f t="shared" si="12"/>
        <v>18308.399999999998</v>
      </c>
      <c r="G45" s="56">
        <f t="shared" si="12"/>
        <v>10972.5</v>
      </c>
      <c r="H45" s="56">
        <f t="shared" si="12"/>
        <v>1410.75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" x14ac:dyDescent="0.15">
      <c r="A46" s="68"/>
      <c r="B46" s="46" t="s">
        <v>58</v>
      </c>
      <c r="C46" s="56">
        <f t="shared" si="3"/>
        <v>2508560.5</v>
      </c>
      <c r="D46" s="56">
        <f t="shared" ref="D46:H46" si="13">$C$20*D5*D6*D31</f>
        <v>73872</v>
      </c>
      <c r="E46" s="56">
        <f t="shared" si="13"/>
        <v>25317.5</v>
      </c>
      <c r="F46" s="56">
        <f t="shared" si="13"/>
        <v>113179.20000000001</v>
      </c>
      <c r="G46" s="56">
        <f t="shared" si="13"/>
        <v>29925</v>
      </c>
      <c r="H46" s="56">
        <f t="shared" si="13"/>
        <v>8721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" x14ac:dyDescent="0.15">
      <c r="A47" s="68"/>
      <c r="B47" s="46" t="s">
        <v>59</v>
      </c>
      <c r="C47" s="49">
        <f t="shared" si="3"/>
        <v>5611.65</v>
      </c>
      <c r="D47" s="49">
        <f t="shared" ref="D47:H47" si="14">D45/1000*$C$21</f>
        <v>0</v>
      </c>
      <c r="E47" s="49">
        <f t="shared" si="14"/>
        <v>0</v>
      </c>
      <c r="F47" s="49">
        <f t="shared" si="14"/>
        <v>457.71</v>
      </c>
      <c r="G47" s="49">
        <f t="shared" si="14"/>
        <v>274.3125</v>
      </c>
      <c r="H47" s="49">
        <f t="shared" si="14"/>
        <v>35.268749999999997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" x14ac:dyDescent="0.15">
      <c r="A48" s="68"/>
      <c r="B48" s="46" t="s">
        <v>60</v>
      </c>
      <c r="C48" s="49">
        <f t="shared" si="3"/>
        <v>62714.012500000004</v>
      </c>
      <c r="D48" s="49">
        <f t="shared" ref="D48:H48" si="15">D46/1000*$C$21</f>
        <v>1846.8</v>
      </c>
      <c r="E48" s="49">
        <f t="shared" si="15"/>
        <v>632.9375</v>
      </c>
      <c r="F48" s="49">
        <f t="shared" si="15"/>
        <v>2829.48</v>
      </c>
      <c r="G48" s="49">
        <f t="shared" si="15"/>
        <v>748.125</v>
      </c>
      <c r="H48" s="49">
        <f t="shared" si="15"/>
        <v>218.02500000000001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3" x14ac:dyDescent="0.15">
      <c r="A49" s="46"/>
      <c r="B49" s="46"/>
      <c r="C49" s="46"/>
      <c r="D49" s="46"/>
      <c r="E49" s="46"/>
      <c r="F49" s="46"/>
      <c r="G49" s="46"/>
      <c r="H49" s="4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4" x14ac:dyDescent="0.15">
      <c r="A50" s="46"/>
      <c r="B50" s="57" t="s">
        <v>61</v>
      </c>
      <c r="C50" s="58">
        <f t="shared" ref="C50:H50" si="16">C37+C39+C41+C43+C47</f>
        <v>272133.8694805195</v>
      </c>
      <c r="D50" s="49">
        <f t="shared" si="16"/>
        <v>2812.1212121212116</v>
      </c>
      <c r="E50" s="49">
        <f t="shared" si="16"/>
        <v>10185.876623376624</v>
      </c>
      <c r="F50" s="49">
        <f t="shared" si="16"/>
        <v>5108.1081818181819</v>
      </c>
      <c r="G50" s="49">
        <f t="shared" si="16"/>
        <v>40700.403409090912</v>
      </c>
      <c r="H50" s="49">
        <f t="shared" si="16"/>
        <v>973.39602272727279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" x14ac:dyDescent="0.15">
      <c r="A51" s="46"/>
      <c r="B51" s="57" t="s">
        <v>62</v>
      </c>
      <c r="C51" s="59">
        <f t="shared" ref="C51:H51" si="17">C38+C40+C42+C44+C48</f>
        <v>891468.44217032962</v>
      </c>
      <c r="D51" s="49">
        <f t="shared" si="17"/>
        <v>17076.789743589747</v>
      </c>
      <c r="E51" s="49">
        <f t="shared" si="17"/>
        <v>26558.580357142855</v>
      </c>
      <c r="F51" s="49">
        <f t="shared" si="17"/>
        <v>29711.750769230774</v>
      </c>
      <c r="G51" s="49">
        <f t="shared" si="17"/>
        <v>63485.048076923078</v>
      </c>
      <c r="H51" s="49">
        <f t="shared" si="17"/>
        <v>2491.8403846153851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3" x14ac:dyDescent="0.15">
      <c r="A52" s="46"/>
      <c r="B52" s="57"/>
      <c r="C52" s="60"/>
      <c r="D52" s="46"/>
      <c r="E52" s="46"/>
      <c r="F52" s="46"/>
      <c r="G52" s="46"/>
      <c r="H52" s="4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4" x14ac:dyDescent="0.15">
      <c r="A53" s="46"/>
      <c r="B53" s="57" t="s">
        <v>63</v>
      </c>
      <c r="C53" s="61">
        <f>SUMPRODUCT($D$4:$H$4, $D$27:$H$27)</f>
        <v>37400</v>
      </c>
      <c r="D53" s="69"/>
      <c r="E53" s="68"/>
      <c r="F53" s="68"/>
      <c r="G53" s="68"/>
      <c r="H53" s="6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4" x14ac:dyDescent="0.15">
      <c r="A54" s="46"/>
      <c r="B54" s="57" t="s">
        <v>64</v>
      </c>
      <c r="C54" s="61">
        <f>SUMPRODUCT($D$4:$H$4, $D$28:$H$28)</f>
        <v>31300</v>
      </c>
      <c r="D54" s="68"/>
      <c r="E54" s="68"/>
      <c r="F54" s="68"/>
      <c r="G54" s="68"/>
      <c r="H54" s="6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4" x14ac:dyDescent="0.15">
      <c r="A55" s="46"/>
      <c r="B55" s="57" t="s">
        <v>65</v>
      </c>
      <c r="C55" s="62">
        <f>(C53+C54)/C50*12</f>
        <v>3.0293913858414969</v>
      </c>
      <c r="D55" s="63">
        <f t="shared" ref="D55:H55" si="18">(D27+D28)/D50*12</f>
        <v>10.668103448275865</v>
      </c>
      <c r="E55" s="63">
        <f t="shared" si="18"/>
        <v>2.1205833134114269</v>
      </c>
      <c r="F55" s="63">
        <f t="shared" si="18"/>
        <v>3.523809472960902</v>
      </c>
      <c r="G55" s="63">
        <f t="shared" si="18"/>
        <v>0.29483737247969533</v>
      </c>
      <c r="H55" s="63">
        <f t="shared" si="18"/>
        <v>8.6295811816292183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" x14ac:dyDescent="0.15">
      <c r="A56" s="46"/>
      <c r="B56" s="57" t="s">
        <v>66</v>
      </c>
      <c r="C56" s="62">
        <f>(C53+C54)/C51*12</f>
        <v>0.92476633047486478</v>
      </c>
      <c r="D56" s="63">
        <f t="shared" ref="D56:H56" si="19">(D27+D28)/D51*12</f>
        <v>1.7567704732829743</v>
      </c>
      <c r="E56" s="63">
        <f t="shared" si="19"/>
        <v>0.813296483077671</v>
      </c>
      <c r="F56" s="63">
        <f t="shared" si="19"/>
        <v>0.60582091374570357</v>
      </c>
      <c r="G56" s="63">
        <f t="shared" si="19"/>
        <v>0.18902088544471027</v>
      </c>
      <c r="H56" s="63">
        <f t="shared" si="19"/>
        <v>3.3710024333266189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" x14ac:dyDescent="0.15">
      <c r="A57" s="46"/>
      <c r="B57" s="57" t="s">
        <v>67</v>
      </c>
      <c r="C57" s="64">
        <f>(C50-C54)/C54</f>
        <v>7.694372826853658</v>
      </c>
      <c r="D57" s="65">
        <f t="shared" ref="D57:H57" si="20">(D50-D28)/D28</f>
        <v>1.8121212121212116</v>
      </c>
      <c r="E57" s="65">
        <f t="shared" si="20"/>
        <v>11.732345779220779</v>
      </c>
      <c r="F57" s="65">
        <f t="shared" si="20"/>
        <v>4.6756757575757577</v>
      </c>
      <c r="G57" s="65">
        <f t="shared" si="20"/>
        <v>44.222670454545458</v>
      </c>
      <c r="H57" s="65">
        <f t="shared" si="20"/>
        <v>8.7339602272727284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" x14ac:dyDescent="0.15">
      <c r="A58" s="46"/>
      <c r="B58" s="57" t="s">
        <v>68</v>
      </c>
      <c r="C58" s="66">
        <f>(C51-C54)/C54</f>
        <v>27.481419877646314</v>
      </c>
      <c r="D58" s="65">
        <f t="shared" ref="D58:H58" si="21">(D51-D28)/D28</f>
        <v>16.076789743589746</v>
      </c>
      <c r="E58" s="65">
        <f t="shared" si="21"/>
        <v>32.198225446428566</v>
      </c>
      <c r="F58" s="65">
        <f t="shared" si="21"/>
        <v>32.013056410256418</v>
      </c>
      <c r="G58" s="65">
        <f t="shared" si="21"/>
        <v>69.538942307692309</v>
      </c>
      <c r="H58" s="65">
        <f t="shared" si="21"/>
        <v>23.918403846153851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24.75" customHeight="1" x14ac:dyDescent="0.15">
      <c r="A59" s="71" t="s">
        <v>69</v>
      </c>
      <c r="B59" s="68"/>
      <c r="C59" s="68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3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3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3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3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3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3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  <row r="1002" spans="1:29" ht="13" x14ac:dyDescent="0.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</row>
    <row r="1003" spans="1:29" ht="13" x14ac:dyDescent="0.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</row>
    <row r="1004" spans="1:29" ht="13" x14ac:dyDescent="0.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</row>
    <row r="1005" spans="1:29" ht="13" x14ac:dyDescent="0.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</row>
    <row r="1006" spans="1:29" ht="13" x14ac:dyDescent="0.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</row>
  </sheetData>
  <mergeCells count="19">
    <mergeCell ref="A1:C1"/>
    <mergeCell ref="D1:H1"/>
    <mergeCell ref="A5:A16"/>
    <mergeCell ref="A18:C18"/>
    <mergeCell ref="D18:H18"/>
    <mergeCell ref="C2:C16"/>
    <mergeCell ref="D21:H21"/>
    <mergeCell ref="D22:H23"/>
    <mergeCell ref="D53:H54"/>
    <mergeCell ref="A43:A48"/>
    <mergeCell ref="A59:C59"/>
    <mergeCell ref="A19:A23"/>
    <mergeCell ref="A25:C25"/>
    <mergeCell ref="C26:C32"/>
    <mergeCell ref="A34:C34"/>
    <mergeCell ref="A36:A38"/>
    <mergeCell ref="A39:A42"/>
    <mergeCell ref="D19:H19"/>
    <mergeCell ref="D20:H20"/>
  </mergeCells>
  <hyperlinks>
    <hyperlink ref="D19" r:id="rId1" xr:uid="{00000000-0004-0000-0000-000000000000}"/>
    <hyperlink ref="D20" r:id="rId2" xr:uid="{00000000-0004-0000-0000-000001000000}"/>
    <hyperlink ref="D21" r:id="rId3" xr:uid="{00000000-0004-0000-0000-000002000000}"/>
    <hyperlink ref="D22" r:id="rId4" xr:uid="{00000000-0004-0000-0000-00000300000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Step 4b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2021-02-10T16:09:44Z</dcterms:modified>
</cp:coreProperties>
</file>