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3945" tabRatio="781"/>
  </bookViews>
  <sheets>
    <sheet name="OTS SC Apple" sheetId="23" r:id="rId1"/>
    <sheet name="OTS M2M Sub Apple" sheetId="31" r:id="rId2"/>
    <sheet name="OTS Termed Sub Apple" sheetId="33" r:id="rId3"/>
  </sheets>
  <definedNames>
    <definedName name="_xlnm.Print_Area" localSheetId="1">'OTS M2M Sub Apple'!$E$1:$AE$61</definedName>
    <definedName name="_xlnm.Print_Area" localSheetId="0">'OTS SC Apple'!$A$1:$S$58</definedName>
    <definedName name="_xlnm.Print_Area" localSheetId="2">'OTS Termed Sub Apple'!$E$1:$AR$58</definedName>
    <definedName name="_xlnm.Print_Titles" localSheetId="1">'OTS M2M Sub Apple'!$A:$D</definedName>
    <definedName name="_xlnm.Print_Titles" localSheetId="2">'OTS Termed Sub Apple'!$A:$D</definedName>
  </definedNames>
  <calcPr calcId="125725"/>
</workbook>
</file>

<file path=xl/calcChain.xml><?xml version="1.0" encoding="utf-8"?>
<calcChain xmlns="http://schemas.openxmlformats.org/spreadsheetml/2006/main">
  <c r="AQ8" i="33"/>
  <c r="AD8" i="31"/>
  <c r="B3"/>
  <c r="B3" i="33"/>
  <c r="G2" l="1"/>
  <c r="AG4"/>
  <c r="S48" i="23" l="1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AN22" i="33" l="1"/>
  <c r="AN21"/>
  <c r="AN20"/>
  <c r="AN19"/>
  <c r="AN18"/>
  <c r="AN17"/>
  <c r="AN16"/>
  <c r="AL22"/>
  <c r="AL21"/>
  <c r="AL20"/>
  <c r="AL19"/>
  <c r="AL18"/>
  <c r="AL17"/>
  <c r="AL16"/>
  <c r="AG22"/>
  <c r="AG17"/>
  <c r="AP14"/>
  <c r="AG16"/>
  <c r="A58"/>
  <c r="A57"/>
  <c r="D48"/>
  <c r="E48" s="1"/>
  <c r="C48"/>
  <c r="B48"/>
  <c r="A48"/>
  <c r="D47"/>
  <c r="E47" s="1"/>
  <c r="C47"/>
  <c r="B47"/>
  <c r="A47"/>
  <c r="D46"/>
  <c r="E46" s="1"/>
  <c r="C46"/>
  <c r="B46"/>
  <c r="A46"/>
  <c r="D45"/>
  <c r="E45" s="1"/>
  <c r="C45"/>
  <c r="B45"/>
  <c r="A45"/>
  <c r="D44"/>
  <c r="E44" s="1"/>
  <c r="C44"/>
  <c r="B44"/>
  <c r="A44"/>
  <c r="D43"/>
  <c r="E43" s="1"/>
  <c r="C43"/>
  <c r="B43"/>
  <c r="A43"/>
  <c r="D42"/>
  <c r="E42" s="1"/>
  <c r="C42"/>
  <c r="B42"/>
  <c r="A42"/>
  <c r="D41"/>
  <c r="E41" s="1"/>
  <c r="C41"/>
  <c r="B41"/>
  <c r="A41"/>
  <c r="D40"/>
  <c r="E40" s="1"/>
  <c r="C40"/>
  <c r="B40"/>
  <c r="A40"/>
  <c r="D39"/>
  <c r="E39" s="1"/>
  <c r="C39"/>
  <c r="B39"/>
  <c r="A39"/>
  <c r="D38"/>
  <c r="E38" s="1"/>
  <c r="C38"/>
  <c r="B38"/>
  <c r="A38"/>
  <c r="D37"/>
  <c r="E37" s="1"/>
  <c r="C37"/>
  <c r="B37"/>
  <c r="A37"/>
  <c r="D36"/>
  <c r="E36" s="1"/>
  <c r="C36"/>
  <c r="B36"/>
  <c r="A36"/>
  <c r="D35"/>
  <c r="E35" s="1"/>
  <c r="C35"/>
  <c r="B35"/>
  <c r="A35"/>
  <c r="D34"/>
  <c r="E34" s="1"/>
  <c r="C34"/>
  <c r="B34"/>
  <c r="A34"/>
  <c r="D33"/>
  <c r="E33" s="1"/>
  <c r="C33"/>
  <c r="B33"/>
  <c r="A33"/>
  <c r="D32"/>
  <c r="E32" s="1"/>
  <c r="C32"/>
  <c r="B32"/>
  <c r="A32"/>
  <c r="D31"/>
  <c r="E31" s="1"/>
  <c r="C31"/>
  <c r="B31"/>
  <c r="A31"/>
  <c r="D30"/>
  <c r="E30" s="1"/>
  <c r="C30"/>
  <c r="B30"/>
  <c r="A30"/>
  <c r="D29"/>
  <c r="E29" s="1"/>
  <c r="C29"/>
  <c r="B29"/>
  <c r="A29"/>
  <c r="D28"/>
  <c r="E28" s="1"/>
  <c r="C28"/>
  <c r="B28"/>
  <c r="A28"/>
  <c r="D27"/>
  <c r="E27" s="1"/>
  <c r="C27"/>
  <c r="B27"/>
  <c r="A27"/>
  <c r="D26"/>
  <c r="E26" s="1"/>
  <c r="C26"/>
  <c r="B26"/>
  <c r="A26"/>
  <c r="D25"/>
  <c r="E25" s="1"/>
  <c r="C25"/>
  <c r="B25"/>
  <c r="A25"/>
  <c r="D24"/>
  <c r="E24" s="1"/>
  <c r="C24"/>
  <c r="B24"/>
  <c r="A24"/>
  <c r="D23"/>
  <c r="E23" s="1"/>
  <c r="C23"/>
  <c r="B23"/>
  <c r="A23"/>
  <c r="D22"/>
  <c r="E22" s="1"/>
  <c r="C22"/>
  <c r="B22"/>
  <c r="A22"/>
  <c r="D21"/>
  <c r="F21" s="1"/>
  <c r="B21"/>
  <c r="D20"/>
  <c r="F20" s="1"/>
  <c r="B20"/>
  <c r="D19"/>
  <c r="E19" s="1"/>
  <c r="B19"/>
  <c r="D18"/>
  <c r="F18" s="1"/>
  <c r="B18"/>
  <c r="D17"/>
  <c r="F17" s="1"/>
  <c r="B17"/>
  <c r="D16"/>
  <c r="F16" s="1"/>
  <c r="C16"/>
  <c r="B16"/>
  <c r="A16"/>
  <c r="AG21"/>
  <c r="AG20"/>
  <c r="AG19"/>
  <c r="AG18"/>
  <c r="A4"/>
  <c r="A3"/>
  <c r="B2"/>
  <c r="A2"/>
  <c r="A1"/>
  <c r="T9" i="31"/>
  <c r="B2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AC14"/>
  <c r="AA16" i="33" l="1"/>
  <c r="W16"/>
  <c r="S16"/>
  <c r="O16"/>
  <c r="I16"/>
  <c r="Z16"/>
  <c r="X16"/>
  <c r="V16"/>
  <c r="T16"/>
  <c r="R16"/>
  <c r="P16"/>
  <c r="N16"/>
  <c r="L16"/>
  <c r="J16"/>
  <c r="H16"/>
  <c r="Y16"/>
  <c r="U16"/>
  <c r="Q16"/>
  <c r="M16"/>
  <c r="K16"/>
  <c r="AA22"/>
  <c r="W22"/>
  <c r="Q22"/>
  <c r="M22"/>
  <c r="I22"/>
  <c r="Z22"/>
  <c r="X22"/>
  <c r="V22"/>
  <c r="T22"/>
  <c r="R22"/>
  <c r="P22"/>
  <c r="N22"/>
  <c r="L22"/>
  <c r="J22"/>
  <c r="H22"/>
  <c r="Y22"/>
  <c r="U22"/>
  <c r="S22"/>
  <c r="O22"/>
  <c r="K22"/>
  <c r="AA23"/>
  <c r="Y23"/>
  <c r="W23"/>
  <c r="U23"/>
  <c r="S23"/>
  <c r="Q23"/>
  <c r="V23"/>
  <c r="O23"/>
  <c r="K23"/>
  <c r="X23"/>
  <c r="T23"/>
  <c r="P23"/>
  <c r="N23"/>
  <c r="L23"/>
  <c r="J23"/>
  <c r="H23"/>
  <c r="Z23"/>
  <c r="R23"/>
  <c r="M23"/>
  <c r="I23"/>
  <c r="AA24"/>
  <c r="Y24"/>
  <c r="W24"/>
  <c r="U24"/>
  <c r="S24"/>
  <c r="Q24"/>
  <c r="O24"/>
  <c r="M24"/>
  <c r="K24"/>
  <c r="I24"/>
  <c r="V24"/>
  <c r="J24"/>
  <c r="X24"/>
  <c r="T24"/>
  <c r="P24"/>
  <c r="L24"/>
  <c r="H24"/>
  <c r="Z24"/>
  <c r="R24"/>
  <c r="N24"/>
  <c r="AA25"/>
  <c r="Y25"/>
  <c r="W25"/>
  <c r="U25"/>
  <c r="S25"/>
  <c r="Q25"/>
  <c r="O25"/>
  <c r="M25"/>
  <c r="K25"/>
  <c r="I25"/>
  <c r="V25"/>
  <c r="J25"/>
  <c r="X25"/>
  <c r="T25"/>
  <c r="P25"/>
  <c r="L25"/>
  <c r="H25"/>
  <c r="Z25"/>
  <c r="R25"/>
  <c r="N25"/>
  <c r="AA26"/>
  <c r="Y26"/>
  <c r="W26"/>
  <c r="U26"/>
  <c r="S26"/>
  <c r="Q26"/>
  <c r="O26"/>
  <c r="M26"/>
  <c r="K26"/>
  <c r="I26"/>
  <c r="V26"/>
  <c r="J26"/>
  <c r="X26"/>
  <c r="T26"/>
  <c r="P26"/>
  <c r="L26"/>
  <c r="H26"/>
  <c r="Z26"/>
  <c r="R26"/>
  <c r="N26"/>
  <c r="AA27"/>
  <c r="Y27"/>
  <c r="W27"/>
  <c r="U27"/>
  <c r="S27"/>
  <c r="Q27"/>
  <c r="O27"/>
  <c r="M27"/>
  <c r="K27"/>
  <c r="I27"/>
  <c r="V27"/>
  <c r="R27"/>
  <c r="J27"/>
  <c r="X27"/>
  <c r="T27"/>
  <c r="P27"/>
  <c r="L27"/>
  <c r="H27"/>
  <c r="Z27"/>
  <c r="N27"/>
  <c r="AA28"/>
  <c r="Y28"/>
  <c r="W28"/>
  <c r="U28"/>
  <c r="S28"/>
  <c r="Q28"/>
  <c r="O28"/>
  <c r="M28"/>
  <c r="K28"/>
  <c r="I28"/>
  <c r="Z28"/>
  <c r="V28"/>
  <c r="R28"/>
  <c r="N28"/>
  <c r="J28"/>
  <c r="X28"/>
  <c r="T28"/>
  <c r="P28"/>
  <c r="L28"/>
  <c r="H28"/>
  <c r="AA29"/>
  <c r="Y29"/>
  <c r="W29"/>
  <c r="U29"/>
  <c r="S29"/>
  <c r="Q29"/>
  <c r="O29"/>
  <c r="M29"/>
  <c r="K29"/>
  <c r="I29"/>
  <c r="Z29"/>
  <c r="V29"/>
  <c r="R29"/>
  <c r="N29"/>
  <c r="J29"/>
  <c r="X29"/>
  <c r="T29"/>
  <c r="P29"/>
  <c r="L29"/>
  <c r="H29"/>
  <c r="AA30"/>
  <c r="Y30"/>
  <c r="W30"/>
  <c r="U30"/>
  <c r="S30"/>
  <c r="Q30"/>
  <c r="O30"/>
  <c r="M30"/>
  <c r="K30"/>
  <c r="I30"/>
  <c r="Z30"/>
  <c r="V30"/>
  <c r="R30"/>
  <c r="N30"/>
  <c r="J30"/>
  <c r="X30"/>
  <c r="T30"/>
  <c r="P30"/>
  <c r="L30"/>
  <c r="H30"/>
  <c r="Z31"/>
  <c r="X31"/>
  <c r="V31"/>
  <c r="AA31"/>
  <c r="Y31"/>
  <c r="W31"/>
  <c r="U31"/>
  <c r="S31"/>
  <c r="Q31"/>
  <c r="O31"/>
  <c r="M31"/>
  <c r="K31"/>
  <c r="I31"/>
  <c r="R31"/>
  <c r="N31"/>
  <c r="J31"/>
  <c r="T31"/>
  <c r="P31"/>
  <c r="L31"/>
  <c r="H31"/>
  <c r="Z32"/>
  <c r="X32"/>
  <c r="V32"/>
  <c r="T32"/>
  <c r="R32"/>
  <c r="P32"/>
  <c r="N32"/>
  <c r="L32"/>
  <c r="J32"/>
  <c r="H32"/>
  <c r="AA32"/>
  <c r="Y32"/>
  <c r="W32"/>
  <c r="U32"/>
  <c r="S32"/>
  <c r="Q32"/>
  <c r="O32"/>
  <c r="M32"/>
  <c r="K32"/>
  <c r="I32"/>
  <c r="Z33"/>
  <c r="X33"/>
  <c r="V33"/>
  <c r="T33"/>
  <c r="R33"/>
  <c r="P33"/>
  <c r="N33"/>
  <c r="L33"/>
  <c r="J33"/>
  <c r="H33"/>
  <c r="AA33"/>
  <c r="Y33"/>
  <c r="W33"/>
  <c r="U33"/>
  <c r="S33"/>
  <c r="Q33"/>
  <c r="O33"/>
  <c r="M33"/>
  <c r="K33"/>
  <c r="I33"/>
  <c r="Z34"/>
  <c r="X34"/>
  <c r="V34"/>
  <c r="T34"/>
  <c r="R34"/>
  <c r="P34"/>
  <c r="N34"/>
  <c r="L34"/>
  <c r="J34"/>
  <c r="H34"/>
  <c r="AA34"/>
  <c r="Y34"/>
  <c r="W34"/>
  <c r="U34"/>
  <c r="S34"/>
  <c r="Q34"/>
  <c r="O34"/>
  <c r="M34"/>
  <c r="K34"/>
  <c r="I34"/>
  <c r="Z35"/>
  <c r="X35"/>
  <c r="V35"/>
  <c r="T35"/>
  <c r="R35"/>
  <c r="P35"/>
  <c r="N35"/>
  <c r="L35"/>
  <c r="J35"/>
  <c r="H35"/>
  <c r="AA35"/>
  <c r="Y35"/>
  <c r="W35"/>
  <c r="U35"/>
  <c r="S35"/>
  <c r="Q35"/>
  <c r="O35"/>
  <c r="M35"/>
  <c r="K35"/>
  <c r="I35"/>
  <c r="Z36"/>
  <c r="X36"/>
  <c r="V36"/>
  <c r="T36"/>
  <c r="R36"/>
  <c r="P36"/>
  <c r="N36"/>
  <c r="L36"/>
  <c r="J36"/>
  <c r="H36"/>
  <c r="AA36"/>
  <c r="Y36"/>
  <c r="W36"/>
  <c r="U36"/>
  <c r="S36"/>
  <c r="Q36"/>
  <c r="O36"/>
  <c r="M36"/>
  <c r="K36"/>
  <c r="I36"/>
  <c r="Z37"/>
  <c r="X37"/>
  <c r="V37"/>
  <c r="T37"/>
  <c r="R37"/>
  <c r="P37"/>
  <c r="N37"/>
  <c r="L37"/>
  <c r="J37"/>
  <c r="H37"/>
  <c r="AA37"/>
  <c r="Y37"/>
  <c r="W37"/>
  <c r="U37"/>
  <c r="S37"/>
  <c r="Q37"/>
  <c r="O37"/>
  <c r="M37"/>
  <c r="K37"/>
  <c r="I37"/>
  <c r="Z38"/>
  <c r="X38"/>
  <c r="V38"/>
  <c r="T38"/>
  <c r="R38"/>
  <c r="P38"/>
  <c r="N38"/>
  <c r="L38"/>
  <c r="J38"/>
  <c r="H38"/>
  <c r="AA38"/>
  <c r="Y38"/>
  <c r="W38"/>
  <c r="U38"/>
  <c r="S38"/>
  <c r="Q38"/>
  <c r="O38"/>
  <c r="M38"/>
  <c r="K38"/>
  <c r="I38"/>
  <c r="Z39"/>
  <c r="X39"/>
  <c r="V39"/>
  <c r="T39"/>
  <c r="R39"/>
  <c r="P39"/>
  <c r="N39"/>
  <c r="L39"/>
  <c r="J39"/>
  <c r="H39"/>
  <c r="AA39"/>
  <c r="Y39"/>
  <c r="W39"/>
  <c r="U39"/>
  <c r="S39"/>
  <c r="Q39"/>
  <c r="O39"/>
  <c r="M39"/>
  <c r="K39"/>
  <c r="I39"/>
  <c r="Z40"/>
  <c r="X40"/>
  <c r="V40"/>
  <c r="T40"/>
  <c r="R40"/>
  <c r="P40"/>
  <c r="N40"/>
  <c r="L40"/>
  <c r="J40"/>
  <c r="H40"/>
  <c r="AA40"/>
  <c r="Y40"/>
  <c r="W40"/>
  <c r="U40"/>
  <c r="S40"/>
  <c r="Q40"/>
  <c r="O40"/>
  <c r="M40"/>
  <c r="K40"/>
  <c r="I40"/>
  <c r="Z41"/>
  <c r="X41"/>
  <c r="V41"/>
  <c r="T41"/>
  <c r="R41"/>
  <c r="P41"/>
  <c r="N41"/>
  <c r="L41"/>
  <c r="J41"/>
  <c r="H41"/>
  <c r="AA41"/>
  <c r="Y41"/>
  <c r="W41"/>
  <c r="U41"/>
  <c r="S41"/>
  <c r="Q41"/>
  <c r="O41"/>
  <c r="M41"/>
  <c r="K41"/>
  <c r="I41"/>
  <c r="Z42"/>
  <c r="X42"/>
  <c r="V42"/>
  <c r="T42"/>
  <c r="R42"/>
  <c r="P42"/>
  <c r="N42"/>
  <c r="L42"/>
  <c r="J42"/>
  <c r="H42"/>
  <c r="AA42"/>
  <c r="Y42"/>
  <c r="W42"/>
  <c r="U42"/>
  <c r="S42"/>
  <c r="Q42"/>
  <c r="O42"/>
  <c r="M42"/>
  <c r="K42"/>
  <c r="I42"/>
  <c r="Z43"/>
  <c r="X43"/>
  <c r="V43"/>
  <c r="T43"/>
  <c r="R43"/>
  <c r="P43"/>
  <c r="N43"/>
  <c r="L43"/>
  <c r="J43"/>
  <c r="H43"/>
  <c r="AA43"/>
  <c r="Y43"/>
  <c r="W43"/>
  <c r="U43"/>
  <c r="S43"/>
  <c r="Q43"/>
  <c r="O43"/>
  <c r="M43"/>
  <c r="K43"/>
  <c r="I43"/>
  <c r="Z44"/>
  <c r="X44"/>
  <c r="V44"/>
  <c r="T44"/>
  <c r="R44"/>
  <c r="P44"/>
  <c r="N44"/>
  <c r="L44"/>
  <c r="J44"/>
  <c r="H44"/>
  <c r="AA44"/>
  <c r="Y44"/>
  <c r="W44"/>
  <c r="U44"/>
  <c r="S44"/>
  <c r="Q44"/>
  <c r="O44"/>
  <c r="M44"/>
  <c r="K44"/>
  <c r="I44"/>
  <c r="Z45"/>
  <c r="X45"/>
  <c r="V45"/>
  <c r="T45"/>
  <c r="R45"/>
  <c r="P45"/>
  <c r="N45"/>
  <c r="L45"/>
  <c r="J45"/>
  <c r="H45"/>
  <c r="AA45"/>
  <c r="Y45"/>
  <c r="W45"/>
  <c r="U45"/>
  <c r="S45"/>
  <c r="Q45"/>
  <c r="O45"/>
  <c r="M45"/>
  <c r="K45"/>
  <c r="I45"/>
  <c r="Z46"/>
  <c r="X46"/>
  <c r="V46"/>
  <c r="T46"/>
  <c r="R46"/>
  <c r="P46"/>
  <c r="N46"/>
  <c r="L46"/>
  <c r="J46"/>
  <c r="H46"/>
  <c r="AA46"/>
  <c r="Y46"/>
  <c r="W46"/>
  <c r="U46"/>
  <c r="S46"/>
  <c r="Q46"/>
  <c r="O46"/>
  <c r="M46"/>
  <c r="K46"/>
  <c r="I46"/>
  <c r="Z47"/>
  <c r="X47"/>
  <c r="V47"/>
  <c r="T47"/>
  <c r="R47"/>
  <c r="P47"/>
  <c r="N47"/>
  <c r="L47"/>
  <c r="J47"/>
  <c r="H47"/>
  <c r="AA47"/>
  <c r="Y47"/>
  <c r="W47"/>
  <c r="U47"/>
  <c r="S47"/>
  <c r="Q47"/>
  <c r="O47"/>
  <c r="M47"/>
  <c r="K47"/>
  <c r="I47"/>
  <c r="Z48"/>
  <c r="X48"/>
  <c r="V48"/>
  <c r="T48"/>
  <c r="R48"/>
  <c r="P48"/>
  <c r="N48"/>
  <c r="L48"/>
  <c r="J48"/>
  <c r="H48"/>
  <c r="AA48"/>
  <c r="Y48"/>
  <c r="W48"/>
  <c r="U48"/>
  <c r="S48"/>
  <c r="Q48"/>
  <c r="O48"/>
  <c r="M48"/>
  <c r="K48"/>
  <c r="I48"/>
  <c r="AE24"/>
  <c r="AE45"/>
  <c r="AE43"/>
  <c r="AE42"/>
  <c r="AE41"/>
  <c r="AE40"/>
  <c r="AE39"/>
  <c r="AE38"/>
  <c r="AE37"/>
  <c r="AE36"/>
  <c r="AE35"/>
  <c r="AE34"/>
  <c r="AE33"/>
  <c r="AE32"/>
  <c r="AE31"/>
  <c r="AE27"/>
  <c r="AE23"/>
  <c r="AE28"/>
  <c r="AE30"/>
  <c r="AE29"/>
  <c r="AE25"/>
  <c r="AE26"/>
  <c r="AE22"/>
  <c r="AE47" l="1"/>
  <c r="F47" s="1"/>
  <c r="AE46"/>
  <c r="AE44"/>
  <c r="F44" s="1"/>
  <c r="AE48"/>
  <c r="AE16"/>
  <c r="F22"/>
  <c r="F30"/>
  <c r="F38"/>
  <c r="F42"/>
  <c r="F46"/>
  <c r="F24"/>
  <c r="F28"/>
  <c r="F32"/>
  <c r="F36"/>
  <c r="F40"/>
  <c r="F48"/>
  <c r="F23"/>
  <c r="F27"/>
  <c r="F31"/>
  <c r="F35"/>
  <c r="F39"/>
  <c r="F43"/>
  <c r="F26"/>
  <c r="F34"/>
  <c r="F25"/>
  <c r="F29"/>
  <c r="F33"/>
  <c r="F37"/>
  <c r="F41"/>
  <c r="F45"/>
  <c r="E16" l="1"/>
  <c r="A58" i="31" l="1"/>
  <c r="A57"/>
  <c r="D48"/>
  <c r="E48" s="1"/>
  <c r="C48"/>
  <c r="B48"/>
  <c r="A48"/>
  <c r="D47"/>
  <c r="E47" s="1"/>
  <c r="C47"/>
  <c r="B47"/>
  <c r="A47"/>
  <c r="D46"/>
  <c r="E46" s="1"/>
  <c r="C46"/>
  <c r="B46"/>
  <c r="A46"/>
  <c r="D45"/>
  <c r="E45" s="1"/>
  <c r="C45"/>
  <c r="B45"/>
  <c r="A45"/>
  <c r="D44"/>
  <c r="E44" s="1"/>
  <c r="C44"/>
  <c r="B44"/>
  <c r="A44"/>
  <c r="D43"/>
  <c r="E43" s="1"/>
  <c r="C43"/>
  <c r="B43"/>
  <c r="A43"/>
  <c r="D42"/>
  <c r="E42" s="1"/>
  <c r="C42"/>
  <c r="B42"/>
  <c r="A42"/>
  <c r="D41"/>
  <c r="E41" s="1"/>
  <c r="C41"/>
  <c r="B41"/>
  <c r="A41"/>
  <c r="D40"/>
  <c r="E40" s="1"/>
  <c r="C40"/>
  <c r="B40"/>
  <c r="A40"/>
  <c r="D39"/>
  <c r="E39" s="1"/>
  <c r="C39"/>
  <c r="B39"/>
  <c r="A39"/>
  <c r="D38"/>
  <c r="E38" s="1"/>
  <c r="C38"/>
  <c r="B38"/>
  <c r="A38"/>
  <c r="D37"/>
  <c r="E37" s="1"/>
  <c r="C37"/>
  <c r="B37"/>
  <c r="A37"/>
  <c r="D36"/>
  <c r="E36" s="1"/>
  <c r="C36"/>
  <c r="B36"/>
  <c r="A36"/>
  <c r="D35"/>
  <c r="E35" s="1"/>
  <c r="C35"/>
  <c r="B35"/>
  <c r="A35"/>
  <c r="D34"/>
  <c r="E34" s="1"/>
  <c r="C34"/>
  <c r="B34"/>
  <c r="A34"/>
  <c r="D33"/>
  <c r="E33" s="1"/>
  <c r="C33"/>
  <c r="B33"/>
  <c r="A33"/>
  <c r="D32"/>
  <c r="E32" s="1"/>
  <c r="C32"/>
  <c r="B32"/>
  <c r="A32"/>
  <c r="D31"/>
  <c r="E31" s="1"/>
  <c r="C31"/>
  <c r="B31"/>
  <c r="A31"/>
  <c r="D30"/>
  <c r="E30" s="1"/>
  <c r="C30"/>
  <c r="B30"/>
  <c r="A30"/>
  <c r="D29"/>
  <c r="E29" s="1"/>
  <c r="C29"/>
  <c r="B29"/>
  <c r="A29"/>
  <c r="D28"/>
  <c r="E28" s="1"/>
  <c r="C28"/>
  <c r="B28"/>
  <c r="A28"/>
  <c r="D27"/>
  <c r="E27" s="1"/>
  <c r="C27"/>
  <c r="B27"/>
  <c r="A27"/>
  <c r="D26"/>
  <c r="E26" s="1"/>
  <c r="C26"/>
  <c r="B26"/>
  <c r="A26"/>
  <c r="D25"/>
  <c r="E25" s="1"/>
  <c r="C25"/>
  <c r="B25"/>
  <c r="A25"/>
  <c r="D24"/>
  <c r="E24" s="1"/>
  <c r="C24"/>
  <c r="B24"/>
  <c r="A24"/>
  <c r="D23"/>
  <c r="E23" s="1"/>
  <c r="C23"/>
  <c r="B23"/>
  <c r="A23"/>
  <c r="D22"/>
  <c r="E22" s="1"/>
  <c r="C22"/>
  <c r="B22"/>
  <c r="A22"/>
  <c r="D21"/>
  <c r="F21" s="1"/>
  <c r="B21"/>
  <c r="D20"/>
  <c r="F20" s="1"/>
  <c r="B20"/>
  <c r="D19"/>
  <c r="E19" s="1"/>
  <c r="B19"/>
  <c r="D18"/>
  <c r="F18" s="1"/>
  <c r="B18"/>
  <c r="D17"/>
  <c r="F17" s="1"/>
  <c r="B17"/>
  <c r="D16"/>
  <c r="F16" s="1"/>
  <c r="C16"/>
  <c r="B16"/>
  <c r="A16"/>
  <c r="A4"/>
  <c r="A3"/>
  <c r="A2"/>
  <c r="A1"/>
  <c r="C17" i="23"/>
  <c r="C17" i="31" l="1"/>
  <c r="C17" i="33"/>
  <c r="C18" i="23"/>
  <c r="C18" i="33" s="1"/>
  <c r="T19" i="31"/>
  <c r="AA19"/>
  <c r="AA22"/>
  <c r="T22"/>
  <c r="T23"/>
  <c r="AA23"/>
  <c r="AA24"/>
  <c r="T24"/>
  <c r="T27"/>
  <c r="AA27"/>
  <c r="T29"/>
  <c r="AA29"/>
  <c r="AA30"/>
  <c r="T30"/>
  <c r="AA32"/>
  <c r="T32"/>
  <c r="T33"/>
  <c r="AA33"/>
  <c r="AA34"/>
  <c r="T34"/>
  <c r="AA36"/>
  <c r="T36"/>
  <c r="T41"/>
  <c r="AA41"/>
  <c r="T25"/>
  <c r="AA25"/>
  <c r="AA26"/>
  <c r="T26"/>
  <c r="AA28"/>
  <c r="T28"/>
  <c r="T31"/>
  <c r="AA31"/>
  <c r="T35"/>
  <c r="AA35"/>
  <c r="T37"/>
  <c r="AA37"/>
  <c r="AA38"/>
  <c r="T38"/>
  <c r="T39"/>
  <c r="AA39"/>
  <c r="AA40"/>
  <c r="T40"/>
  <c r="AA42"/>
  <c r="T42"/>
  <c r="T43"/>
  <c r="AA43"/>
  <c r="AA44"/>
  <c r="T44"/>
  <c r="T45"/>
  <c r="AA45"/>
  <c r="AA46"/>
  <c r="T46"/>
  <c r="T47"/>
  <c r="AA47"/>
  <c r="AA48"/>
  <c r="T48"/>
  <c r="N17"/>
  <c r="N23"/>
  <c r="M24"/>
  <c r="N27"/>
  <c r="I17"/>
  <c r="H16"/>
  <c r="J16"/>
  <c r="L16"/>
  <c r="N16"/>
  <c r="I16"/>
  <c r="K16"/>
  <c r="M16"/>
  <c r="N28"/>
  <c r="L28"/>
  <c r="J28"/>
  <c r="H28"/>
  <c r="N31"/>
  <c r="L31"/>
  <c r="J31"/>
  <c r="H31"/>
  <c r="M31"/>
  <c r="K31"/>
  <c r="I31"/>
  <c r="M32"/>
  <c r="K32"/>
  <c r="I32"/>
  <c r="N32"/>
  <c r="L32"/>
  <c r="J32"/>
  <c r="H32"/>
  <c r="N22"/>
  <c r="L22"/>
  <c r="J22"/>
  <c r="H22"/>
  <c r="M25"/>
  <c r="K25"/>
  <c r="I25"/>
  <c r="N26"/>
  <c r="L26"/>
  <c r="J26"/>
  <c r="H26"/>
  <c r="N29"/>
  <c r="L29"/>
  <c r="J29"/>
  <c r="H29"/>
  <c r="M29"/>
  <c r="K29"/>
  <c r="I29"/>
  <c r="M30"/>
  <c r="K30"/>
  <c r="I30"/>
  <c r="N30"/>
  <c r="L30"/>
  <c r="J30"/>
  <c r="H30"/>
  <c r="N33"/>
  <c r="L33"/>
  <c r="J33"/>
  <c r="H33"/>
  <c r="M33"/>
  <c r="K33"/>
  <c r="I33"/>
  <c r="M34"/>
  <c r="K34"/>
  <c r="I34"/>
  <c r="N34"/>
  <c r="L34"/>
  <c r="J34"/>
  <c r="H34"/>
  <c r="N37"/>
  <c r="L37"/>
  <c r="J37"/>
  <c r="H37"/>
  <c r="M37"/>
  <c r="K37"/>
  <c r="I37"/>
  <c r="M38"/>
  <c r="K38"/>
  <c r="I38"/>
  <c r="N38"/>
  <c r="L38"/>
  <c r="J38"/>
  <c r="H38"/>
  <c r="N41"/>
  <c r="L41"/>
  <c r="J41"/>
  <c r="H41"/>
  <c r="M41"/>
  <c r="K41"/>
  <c r="I41"/>
  <c r="M42"/>
  <c r="K42"/>
  <c r="I42"/>
  <c r="N42"/>
  <c r="L42"/>
  <c r="J42"/>
  <c r="H42"/>
  <c r="N45"/>
  <c r="L45"/>
  <c r="J45"/>
  <c r="H45"/>
  <c r="M45"/>
  <c r="K45"/>
  <c r="I45"/>
  <c r="M46"/>
  <c r="K46"/>
  <c r="I46"/>
  <c r="N46"/>
  <c r="L46"/>
  <c r="J46"/>
  <c r="H46"/>
  <c r="H17"/>
  <c r="K17"/>
  <c r="M17"/>
  <c r="K22"/>
  <c r="J23"/>
  <c r="I24"/>
  <c r="H25"/>
  <c r="L25"/>
  <c r="K26"/>
  <c r="J27"/>
  <c r="I28"/>
  <c r="M28"/>
  <c r="M23"/>
  <c r="K23"/>
  <c r="I23"/>
  <c r="N24"/>
  <c r="L24"/>
  <c r="J24"/>
  <c r="H24"/>
  <c r="M27"/>
  <c r="K27"/>
  <c r="I27"/>
  <c r="N35"/>
  <c r="L35"/>
  <c r="J35"/>
  <c r="H35"/>
  <c r="M35"/>
  <c r="K35"/>
  <c r="I35"/>
  <c r="M36"/>
  <c r="K36"/>
  <c r="I36"/>
  <c r="N36"/>
  <c r="L36"/>
  <c r="J36"/>
  <c r="H36"/>
  <c r="N39"/>
  <c r="L39"/>
  <c r="J39"/>
  <c r="H39"/>
  <c r="M39"/>
  <c r="K39"/>
  <c r="I39"/>
  <c r="M40"/>
  <c r="K40"/>
  <c r="I40"/>
  <c r="N40"/>
  <c r="L40"/>
  <c r="J40"/>
  <c r="H40"/>
  <c r="N43"/>
  <c r="L43"/>
  <c r="J43"/>
  <c r="H43"/>
  <c r="M43"/>
  <c r="K43"/>
  <c r="I43"/>
  <c r="M44"/>
  <c r="K44"/>
  <c r="I44"/>
  <c r="N44"/>
  <c r="L44"/>
  <c r="J44"/>
  <c r="H44"/>
  <c r="N47"/>
  <c r="L47"/>
  <c r="J47"/>
  <c r="H47"/>
  <c r="M47"/>
  <c r="K47"/>
  <c r="I47"/>
  <c r="M48"/>
  <c r="K48"/>
  <c r="I48"/>
  <c r="N48"/>
  <c r="L48"/>
  <c r="J48"/>
  <c r="H48"/>
  <c r="J17"/>
  <c r="L17"/>
  <c r="I22"/>
  <c r="M22"/>
  <c r="H23"/>
  <c r="L23"/>
  <c r="K24"/>
  <c r="J25"/>
  <c r="N25"/>
  <c r="I26"/>
  <c r="M26"/>
  <c r="H27"/>
  <c r="L27"/>
  <c r="K28"/>
  <c r="A57" i="23"/>
  <c r="F48"/>
  <c r="E48"/>
  <c r="F47"/>
  <c r="E47"/>
  <c r="F46"/>
  <c r="E46"/>
  <c r="A17"/>
  <c r="AA17" i="33" l="1"/>
  <c r="W17"/>
  <c r="S17"/>
  <c r="O17"/>
  <c r="K17"/>
  <c r="Z17"/>
  <c r="X17"/>
  <c r="V17"/>
  <c r="T17"/>
  <c r="R17"/>
  <c r="P17"/>
  <c r="N17"/>
  <c r="L17"/>
  <c r="J17"/>
  <c r="H17"/>
  <c r="Y17"/>
  <c r="U17"/>
  <c r="Q17"/>
  <c r="M17"/>
  <c r="I17"/>
  <c r="AA18"/>
  <c r="W18"/>
  <c r="S18"/>
  <c r="O18"/>
  <c r="K18"/>
  <c r="Z18"/>
  <c r="X18"/>
  <c r="V18"/>
  <c r="T18"/>
  <c r="R18"/>
  <c r="P18"/>
  <c r="N18"/>
  <c r="L18"/>
  <c r="J18"/>
  <c r="H18"/>
  <c r="Y18"/>
  <c r="U18"/>
  <c r="Q18"/>
  <c r="M18"/>
  <c r="I18"/>
  <c r="R25" i="31"/>
  <c r="R48"/>
  <c r="R47"/>
  <c r="R44"/>
  <c r="R43"/>
  <c r="R40"/>
  <c r="R39"/>
  <c r="R36"/>
  <c r="R35"/>
  <c r="R46"/>
  <c r="R45"/>
  <c r="R42"/>
  <c r="R41"/>
  <c r="R38"/>
  <c r="R37"/>
  <c r="R34"/>
  <c r="R33"/>
  <c r="R30"/>
  <c r="R29"/>
  <c r="R26"/>
  <c r="R27"/>
  <c r="R23"/>
  <c r="R24"/>
  <c r="R32"/>
  <c r="R31"/>
  <c r="R28"/>
  <c r="R16"/>
  <c r="R17"/>
  <c r="R22"/>
  <c r="A17"/>
  <c r="A17" i="33"/>
  <c r="C18" i="31"/>
  <c r="C19" i="23"/>
  <c r="C19" i="33" s="1"/>
  <c r="A18" i="23"/>
  <c r="Y19" i="33" l="1"/>
  <c r="U19"/>
  <c r="Q19"/>
  <c r="K19"/>
  <c r="Z19"/>
  <c r="X19"/>
  <c r="V19"/>
  <c r="T19"/>
  <c r="R19"/>
  <c r="P19"/>
  <c r="N19"/>
  <c r="L19"/>
  <c r="J19"/>
  <c r="H19"/>
  <c r="AA19"/>
  <c r="W19"/>
  <c r="S19"/>
  <c r="O19"/>
  <c r="M19"/>
  <c r="I19"/>
  <c r="AE18"/>
  <c r="AE17"/>
  <c r="E17" s="1"/>
  <c r="A18" i="31"/>
  <c r="A18" i="33"/>
  <c r="E18"/>
  <c r="C19" i="31"/>
  <c r="C20" i="23"/>
  <c r="C20" i="33" s="1"/>
  <c r="H18" i="31"/>
  <c r="M18"/>
  <c r="I18"/>
  <c r="N18"/>
  <c r="K18"/>
  <c r="L18"/>
  <c r="J18"/>
  <c r="A19" i="23"/>
  <c r="F21"/>
  <c r="F20"/>
  <c r="F18"/>
  <c r="F17"/>
  <c r="F16"/>
  <c r="E29"/>
  <c r="E34"/>
  <c r="E42"/>
  <c r="F42"/>
  <c r="E43"/>
  <c r="F43"/>
  <c r="E44"/>
  <c r="F44"/>
  <c r="E45"/>
  <c r="F45"/>
  <c r="A58"/>
  <c r="Y20" i="33" l="1"/>
  <c r="U20"/>
  <c r="Q20"/>
  <c r="M20"/>
  <c r="I20"/>
  <c r="Z20"/>
  <c r="X20"/>
  <c r="V20"/>
  <c r="T20"/>
  <c r="R20"/>
  <c r="P20"/>
  <c r="N20"/>
  <c r="L20"/>
  <c r="J20"/>
  <c r="H20"/>
  <c r="AA20"/>
  <c r="W20"/>
  <c r="S20"/>
  <c r="O20"/>
  <c r="K20"/>
  <c r="R18" i="31"/>
  <c r="AE19" i="33"/>
  <c r="F19" s="1"/>
  <c r="A19" i="31"/>
  <c r="A19" i="33"/>
  <c r="C21" i="23"/>
  <c r="C21" i="33" s="1"/>
  <c r="C20" i="31"/>
  <c r="J19"/>
  <c r="L19"/>
  <c r="I19"/>
  <c r="M19"/>
  <c r="H19"/>
  <c r="N19"/>
  <c r="K19"/>
  <c r="E16" i="23"/>
  <c r="E18"/>
  <c r="A20"/>
  <c r="E17"/>
  <c r="Y21" i="33" l="1"/>
  <c r="Y14" s="1"/>
  <c r="U21"/>
  <c r="Q21"/>
  <c r="Q14" s="1"/>
  <c r="M21"/>
  <c r="I21"/>
  <c r="I14" s="1"/>
  <c r="Z21"/>
  <c r="Z14" s="1"/>
  <c r="X21"/>
  <c r="X14" s="1"/>
  <c r="V21"/>
  <c r="T21"/>
  <c r="T14" s="1"/>
  <c r="R21"/>
  <c r="P21"/>
  <c r="P14" s="1"/>
  <c r="N21"/>
  <c r="N14" s="1"/>
  <c r="L21"/>
  <c r="L14" s="1"/>
  <c r="J21"/>
  <c r="J14" s="1"/>
  <c r="H21"/>
  <c r="H14" s="1"/>
  <c r="AA21"/>
  <c r="W21"/>
  <c r="W14" s="1"/>
  <c r="S21"/>
  <c r="S14" s="1"/>
  <c r="O21"/>
  <c r="O14" s="1"/>
  <c r="K21"/>
  <c r="K14" s="1"/>
  <c r="R19" i="31"/>
  <c r="AE20" i="33"/>
  <c r="E20" s="1"/>
  <c r="R14"/>
  <c r="V14"/>
  <c r="M14"/>
  <c r="U14"/>
  <c r="A20" i="31"/>
  <c r="A20" i="33"/>
  <c r="J20" i="31"/>
  <c r="I20"/>
  <c r="M20"/>
  <c r="H20"/>
  <c r="K20"/>
  <c r="N20"/>
  <c r="L20"/>
  <c r="C21"/>
  <c r="H21" s="1"/>
  <c r="A21" i="23"/>
  <c r="H14" i="31" l="1"/>
  <c r="R20"/>
  <c r="AA14" i="33"/>
  <c r="AE21"/>
  <c r="E21" s="1"/>
  <c r="A21" i="31"/>
  <c r="A21" i="33"/>
  <c r="L21" i="31"/>
  <c r="L14" s="1"/>
  <c r="K21"/>
  <c r="K14" s="1"/>
  <c r="I21"/>
  <c r="I14" s="1"/>
  <c r="J21"/>
  <c r="J14" s="1"/>
  <c r="N21"/>
  <c r="M21"/>
  <c r="M14" s="1"/>
  <c r="C14" i="23"/>
  <c r="E19"/>
  <c r="F19"/>
  <c r="E20"/>
  <c r="C14" i="33" l="1"/>
  <c r="S14" i="23"/>
  <c r="N14" i="31"/>
  <c r="R21"/>
  <c r="AB14" i="33"/>
  <c r="AD14"/>
  <c r="AC14"/>
  <c r="AI16"/>
  <c r="AI22"/>
  <c r="AK22" s="1"/>
  <c r="AI21"/>
  <c r="AK21" s="1"/>
  <c r="AI20"/>
  <c r="AK20" s="1"/>
  <c r="AI18"/>
  <c r="AK18" s="1"/>
  <c r="AI17"/>
  <c r="AK17" s="1"/>
  <c r="AI19"/>
  <c r="AK19" s="1"/>
  <c r="AE14"/>
  <c r="F14"/>
  <c r="E14"/>
  <c r="C14" i="31"/>
  <c r="AO17" i="33" l="1"/>
  <c r="AQ17" s="1"/>
  <c r="AM17"/>
  <c r="AM18"/>
  <c r="AO18"/>
  <c r="AQ18" s="1"/>
  <c r="AM21"/>
  <c r="AO21"/>
  <c r="AQ21" s="1"/>
  <c r="AO22"/>
  <c r="AQ22" s="1"/>
  <c r="AM22"/>
  <c r="AO19"/>
  <c r="AQ19" s="1"/>
  <c r="AM19"/>
  <c r="AM20"/>
  <c r="AO20"/>
  <c r="AQ20" s="1"/>
  <c r="AK16"/>
  <c r="AI14"/>
  <c r="E21" i="23"/>
  <c r="AR19" i="33" l="1"/>
  <c r="AR22"/>
  <c r="AR17"/>
  <c r="AI5"/>
  <c r="AI8"/>
  <c r="AI4"/>
  <c r="AM16"/>
  <c r="AO16"/>
  <c r="AK14"/>
  <c r="AR20"/>
  <c r="AR21"/>
  <c r="AR18"/>
  <c r="E22" i="23"/>
  <c r="F22"/>
  <c r="AM14" i="33" l="1"/>
  <c r="AM8" s="1"/>
  <c r="AQ16"/>
  <c r="AQ14" s="1"/>
  <c r="AO14"/>
  <c r="E23" i="23"/>
  <c r="F23"/>
  <c r="AR14" i="33" l="1"/>
  <c r="AR16"/>
  <c r="E24" i="23"/>
  <c r="F24"/>
  <c r="E25" l="1"/>
  <c r="F25"/>
  <c r="E26" l="1"/>
  <c r="F26"/>
  <c r="E27" l="1"/>
  <c r="F27"/>
  <c r="E28" l="1"/>
  <c r="F28"/>
  <c r="F29"/>
  <c r="E30" l="1"/>
  <c r="F30"/>
  <c r="E31" l="1"/>
  <c r="F31"/>
  <c r="E32" l="1"/>
  <c r="F32"/>
  <c r="E33" l="1"/>
  <c r="F33"/>
  <c r="F34"/>
  <c r="F41" i="31" l="1"/>
  <c r="Z41"/>
  <c r="F31"/>
  <c r="Z31"/>
  <c r="E17"/>
  <c r="Z17"/>
  <c r="F39"/>
  <c r="Z39"/>
  <c r="F34"/>
  <c r="Z34"/>
  <c r="F23"/>
  <c r="Z23"/>
  <c r="E20"/>
  <c r="Z20"/>
  <c r="F25"/>
  <c r="Z25"/>
  <c r="F36"/>
  <c r="Z36"/>
  <c r="E18"/>
  <c r="Z18"/>
  <c r="F37"/>
  <c r="Z37"/>
  <c r="E21"/>
  <c r="Z21"/>
  <c r="F43"/>
  <c r="Z43"/>
  <c r="F46"/>
  <c r="Z46"/>
  <c r="F30"/>
  <c r="Z30"/>
  <c r="F33"/>
  <c r="Z33"/>
  <c r="F19"/>
  <c r="Z19"/>
  <c r="F47"/>
  <c r="Z47"/>
  <c r="F48"/>
  <c r="Z48"/>
  <c r="F40"/>
  <c r="Z40"/>
  <c r="F32"/>
  <c r="Z32"/>
  <c r="F24"/>
  <c r="Z24"/>
  <c r="F26"/>
  <c r="Z26"/>
  <c r="F44"/>
  <c r="Z44"/>
  <c r="F27"/>
  <c r="Z27"/>
  <c r="F45"/>
  <c r="Z45"/>
  <c r="F22"/>
  <c r="Z22"/>
  <c r="F29"/>
  <c r="Z29"/>
  <c r="F35"/>
  <c r="Z35"/>
  <c r="F38"/>
  <c r="Z38"/>
  <c r="F28"/>
  <c r="Z28"/>
  <c r="F42"/>
  <c r="Z42"/>
  <c r="F14" l="1"/>
  <c r="T21"/>
  <c r="V21" s="1"/>
  <c r="AA21"/>
  <c r="AB21" s="1"/>
  <c r="AD21" s="1"/>
  <c r="AA18"/>
  <c r="AB18" s="1"/>
  <c r="T18"/>
  <c r="AA20"/>
  <c r="AB20" s="1"/>
  <c r="T20"/>
  <c r="V20" s="1"/>
  <c r="T17"/>
  <c r="V17" s="1"/>
  <c r="AA17"/>
  <c r="AB17" s="1"/>
  <c r="AD17" s="1"/>
  <c r="V42"/>
  <c r="AB42"/>
  <c r="AD42" s="1"/>
  <c r="V28"/>
  <c r="AB28"/>
  <c r="AD28" s="1"/>
  <c r="V38"/>
  <c r="AB38"/>
  <c r="AD38" s="1"/>
  <c r="V35"/>
  <c r="AB35"/>
  <c r="AD35" s="1"/>
  <c r="V29"/>
  <c r="AB29"/>
  <c r="AD29" s="1"/>
  <c r="V22"/>
  <c r="AB22"/>
  <c r="AD22" s="1"/>
  <c r="V45"/>
  <c r="AB45"/>
  <c r="AD45" s="1"/>
  <c r="V27"/>
  <c r="AB27"/>
  <c r="AD27" s="1"/>
  <c r="V44"/>
  <c r="AB44"/>
  <c r="AD44" s="1"/>
  <c r="V26"/>
  <c r="AB26"/>
  <c r="AD26" s="1"/>
  <c r="V24"/>
  <c r="AB24"/>
  <c r="AD24" s="1"/>
  <c r="V32"/>
  <c r="AB32"/>
  <c r="AD32" s="1"/>
  <c r="V40"/>
  <c r="AB40"/>
  <c r="AD40" s="1"/>
  <c r="V48"/>
  <c r="AB48"/>
  <c r="AD48" s="1"/>
  <c r="V47"/>
  <c r="AB47"/>
  <c r="AD47" s="1"/>
  <c r="V19"/>
  <c r="AB19"/>
  <c r="AD19" s="1"/>
  <c r="V33"/>
  <c r="AB33"/>
  <c r="AD33" s="1"/>
  <c r="V30"/>
  <c r="AB30"/>
  <c r="AD30" s="1"/>
  <c r="V46"/>
  <c r="AB46"/>
  <c r="AD46" s="1"/>
  <c r="V43"/>
  <c r="AB43"/>
  <c r="AD43" s="1"/>
  <c r="V37"/>
  <c r="AB37"/>
  <c r="AD37" s="1"/>
  <c r="AD18"/>
  <c r="V18"/>
  <c r="V36"/>
  <c r="AB36"/>
  <c r="AD36" s="1"/>
  <c r="V25"/>
  <c r="AB25"/>
  <c r="AD25" s="1"/>
  <c r="AD20"/>
  <c r="V23"/>
  <c r="AB23"/>
  <c r="AD23" s="1"/>
  <c r="V34"/>
  <c r="AB34"/>
  <c r="AD34" s="1"/>
  <c r="V39"/>
  <c r="AB39"/>
  <c r="AD39" s="1"/>
  <c r="V31"/>
  <c r="AB31"/>
  <c r="AD31" s="1"/>
  <c r="V41"/>
  <c r="AB41"/>
  <c r="AD41" s="1"/>
  <c r="E35" i="23"/>
  <c r="F35"/>
  <c r="Z16" i="31" l="1"/>
  <c r="E16"/>
  <c r="E36" i="23"/>
  <c r="F36"/>
  <c r="E14" i="31" l="1"/>
  <c r="AA16"/>
  <c r="T16"/>
  <c r="T14" s="1"/>
  <c r="Z14"/>
  <c r="E37" i="23"/>
  <c r="F37"/>
  <c r="V16" i="31" l="1"/>
  <c r="V4" s="1"/>
  <c r="AB16"/>
  <c r="AA14"/>
  <c r="AA8" s="1"/>
  <c r="E38" i="23"/>
  <c r="F38"/>
  <c r="V14" i="31" l="1"/>
  <c r="AD16"/>
  <c r="AB14"/>
  <c r="V8"/>
  <c r="V5"/>
  <c r="E39" i="23"/>
  <c r="F39"/>
  <c r="AD14" i="31" l="1"/>
  <c r="E40" i="23"/>
  <c r="F40"/>
  <c r="F41" l="1"/>
  <c r="F14" s="1"/>
  <c r="E41"/>
  <c r="E14" s="1"/>
</calcChain>
</file>

<file path=xl/sharedStrings.xml><?xml version="1.0" encoding="utf-8"?>
<sst xmlns="http://schemas.openxmlformats.org/spreadsheetml/2006/main" count="134" uniqueCount="78">
  <si>
    <t>Issue Name</t>
  </si>
  <si>
    <t>Mag:</t>
  </si>
  <si>
    <t>Date</t>
  </si>
  <si>
    <t>Rep = 1 Non-Rep =0</t>
  </si>
  <si>
    <t>Net S/C Sales</t>
  </si>
  <si>
    <t>Net S/C Replica</t>
  </si>
  <si>
    <t>Net S/C Non-Replica</t>
  </si>
  <si>
    <t>Net Sub Replica</t>
  </si>
  <si>
    <t>Net Sub Non-Replica</t>
  </si>
  <si>
    <t>Par 3 S/C Sales</t>
  </si>
  <si>
    <t>Par 3 Subscription</t>
  </si>
  <si>
    <t>Monthly Charge</t>
  </si>
  <si>
    <t>Adj (for premium, discount, etc)</t>
  </si>
  <si>
    <t>Addition to Paid Dollars</t>
  </si>
  <si>
    <t>Addition to Paid Copies</t>
  </si>
  <si>
    <t>Sub Adj #1</t>
  </si>
  <si>
    <t>Sub Adj #3</t>
  </si>
  <si>
    <t>Sub Adj #2</t>
  </si>
  <si>
    <t>Par 8 "One Year Subs"</t>
  </si>
  <si>
    <t>Apple</t>
  </si>
  <si>
    <t>Page 1</t>
  </si>
  <si>
    <t>Total</t>
  </si>
  <si>
    <t>Iss per Year</t>
  </si>
  <si>
    <t>Comment</t>
  </si>
  <si>
    <t>Average</t>
  </si>
  <si>
    <t># of Issues in Half</t>
  </si>
  <si>
    <t>Subs Sold</t>
  </si>
  <si>
    <t>Price</t>
  </si>
  <si>
    <t>Per Copy Rate</t>
  </si>
  <si>
    <t>Issues Per Year</t>
  </si>
  <si>
    <t>Print Issue #</t>
  </si>
  <si>
    <t>Term</t>
  </si>
  <si>
    <t>Cume Net Paid Copies</t>
  </si>
  <si>
    <t>Cume Net Paid Dollars</t>
  </si>
  <si>
    <t>8A(c) 1 year</t>
  </si>
  <si>
    <t>8B(a) No Premium</t>
  </si>
  <si>
    <t>8B(b) Edit Premium</t>
  </si>
  <si>
    <t>8C(a) Direct Action</t>
  </si>
  <si>
    <t>8B(c) Other Premium</t>
  </si>
  <si>
    <t>Par 8 Subs</t>
  </si>
  <si>
    <t>Adjustments</t>
  </si>
  <si>
    <r>
      <t xml:space="preserve">Par 2 Average Price:  Include in the calculation for the </t>
    </r>
    <r>
      <rPr>
        <b/>
        <u/>
        <sz val="10"/>
        <rFont val="Arial"/>
        <family val="2"/>
      </rPr>
      <t>next</t>
    </r>
    <r>
      <rPr>
        <b/>
        <sz val="10"/>
        <rFont val="Arial"/>
        <family val="2"/>
      </rPr>
      <t xml:space="preserve"> 2 statements</t>
    </r>
  </si>
  <si>
    <t>Page 2</t>
  </si>
  <si>
    <t>Page 2.1</t>
  </si>
  <si>
    <t>Issues per Year</t>
  </si>
  <si>
    <t xml:space="preserve">Cume Gross Paid Dollars </t>
  </si>
  <si>
    <t>Vendor Rpt Date</t>
  </si>
  <si>
    <t>Go Live Date</t>
  </si>
  <si>
    <t>Single Copy</t>
  </si>
  <si>
    <t>Customer Price</t>
  </si>
  <si>
    <t>Circ Type:</t>
  </si>
  <si>
    <t>Vendor:</t>
  </si>
  <si>
    <t>Pub A</t>
  </si>
  <si>
    <t>Vendor Report Single Copy Sales</t>
  </si>
  <si>
    <t>Average:</t>
  </si>
  <si>
    <t>Vendor Report Month-to-Month Subscriptions</t>
  </si>
  <si>
    <t>Rpt Start Date</t>
  </si>
  <si>
    <t>Rpt End Date</t>
  </si>
  <si>
    <t>Total Net Paid Subs</t>
  </si>
  <si>
    <t>Par 8 Subs Sold:   Add to this statement</t>
  </si>
  <si>
    <t>Reports Used on Previous Statements</t>
  </si>
  <si>
    <t>New Reports this Half</t>
  </si>
  <si>
    <t>Page 3</t>
  </si>
  <si>
    <t>Page 3.1</t>
  </si>
  <si>
    <t>Page 3.2</t>
  </si>
  <si>
    <t>Rep = 1 Non-Rep = 0</t>
  </si>
  <si>
    <t>Monthly Charge Subs</t>
  </si>
  <si>
    <t>Replica = 1 Non - Replica = 0</t>
  </si>
  <si>
    <t>S/C Adj #1</t>
  </si>
  <si>
    <t>S/C Adj #2</t>
  </si>
  <si>
    <t>Dark Month?</t>
  </si>
  <si>
    <t>Vendor Report Termed Subscriptions</t>
  </si>
  <si>
    <t>Termed Subs</t>
  </si>
  <si>
    <t>Term of Subs</t>
  </si>
  <si>
    <t>1 year</t>
  </si>
  <si>
    <t>6 months</t>
  </si>
  <si>
    <t>3 months</t>
  </si>
  <si>
    <t>AAM Statement</t>
  </si>
</sst>
</file>

<file path=xl/styles.xml><?xml version="1.0" encoding="utf-8"?>
<styleSheet xmlns="http://schemas.openxmlformats.org/spreadsheetml/2006/main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m/d/yy;@"/>
    <numFmt numFmtId="168" formatCode="_(&quot;$&quot;* #,##0_);_(&quot;$&quot;* \(#,##0\);_(&quot;$&quot;* &quot;-&quot;??_);_(@_)"/>
    <numFmt numFmtId="169" formatCode="0_);\(0\)"/>
    <numFmt numFmtId="170" formatCode="[$-409]m/d/yy\ h:mm\ AM/PM;@"/>
    <numFmt numFmtId="171" formatCode="_(&quot;$&quot;* #,##0.00000_);_(&quot;$&quot;* \(#,##0.00000\);_(&quot;$&quot;* &quot;-&quot;??_);_(@_)"/>
    <numFmt numFmtId="172" formatCode="[$-409]mmm\-yy;@"/>
  </numFmts>
  <fonts count="2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E9F3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86">
    <xf numFmtId="0" fontId="0" fillId="0" borderId="0" xfId="0"/>
    <xf numFmtId="0" fontId="0" fillId="0" borderId="0" xfId="0" applyProtection="1"/>
    <xf numFmtId="0" fontId="10" fillId="0" borderId="0" xfId="0" applyFont="1" applyProtection="1"/>
    <xf numFmtId="0" fontId="11" fillId="0" borderId="0" xfId="0" applyFont="1" applyProtection="1"/>
    <xf numFmtId="0" fontId="0" fillId="0" borderId="0" xfId="0" applyBorder="1" applyProtection="1"/>
    <xf numFmtId="17" fontId="11" fillId="0" borderId="0" xfId="0" applyNumberFormat="1" applyFont="1" applyAlignment="1" applyProtection="1">
      <alignment horizontal="center"/>
    </xf>
    <xf numFmtId="17" fontId="11" fillId="0" borderId="0" xfId="0" applyNumberFormat="1" applyFont="1" applyProtection="1"/>
    <xf numFmtId="17" fontId="0" fillId="0" borderId="0" xfId="0" applyNumberFormat="1" applyProtection="1"/>
    <xf numFmtId="43" fontId="11" fillId="0" borderId="0" xfId="1" applyFont="1" applyProtection="1"/>
    <xf numFmtId="0" fontId="9" fillId="0" borderId="0" xfId="0" applyFont="1" applyProtection="1"/>
    <xf numFmtId="17" fontId="9" fillId="0" borderId="0" xfId="0" applyNumberFormat="1" applyFont="1" applyProtection="1"/>
    <xf numFmtId="164" fontId="15" fillId="0" borderId="1" xfId="1" applyNumberFormat="1" applyFont="1" applyBorder="1"/>
    <xf numFmtId="168" fontId="15" fillId="0" borderId="1" xfId="2" applyNumberFormat="1" applyFont="1" applyBorder="1"/>
    <xf numFmtId="0" fontId="9" fillId="0" borderId="0" xfId="0" applyFont="1"/>
    <xf numFmtId="0" fontId="9" fillId="0" borderId="0" xfId="0" applyFont="1" applyAlignment="1" applyProtection="1">
      <alignment horizontal="center"/>
    </xf>
    <xf numFmtId="0" fontId="9" fillId="0" borderId="0" xfId="0" applyFont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3" xfId="0" applyFill="1" applyBorder="1" applyProtection="1"/>
    <xf numFmtId="14" fontId="13" fillId="3" borderId="2" xfId="0" applyNumberFormat="1" applyFont="1" applyFill="1" applyBorder="1" applyProtection="1">
      <protection locked="0"/>
    </xf>
    <xf numFmtId="14" fontId="13" fillId="3" borderId="3" xfId="0" applyNumberFormat="1" applyFont="1" applyFill="1" applyBorder="1" applyProtection="1">
      <protection locked="0"/>
    </xf>
    <xf numFmtId="17" fontId="11" fillId="0" borderId="0" xfId="0" applyNumberFormat="1" applyFont="1" applyAlignment="1" applyProtection="1">
      <alignment horizontal="right"/>
    </xf>
    <xf numFmtId="0" fontId="0" fillId="0" borderId="0" xfId="0" applyBorder="1"/>
    <xf numFmtId="164" fontId="0" fillId="0" borderId="0" xfId="0" applyNumberFormat="1" applyBorder="1"/>
    <xf numFmtId="43" fontId="11" fillId="3" borderId="2" xfId="1" applyFont="1" applyFill="1" applyBorder="1" applyProtection="1"/>
    <xf numFmtId="0" fontId="0" fillId="3" borderId="2" xfId="0" applyFill="1" applyBorder="1"/>
    <xf numFmtId="17" fontId="0" fillId="3" borderId="3" xfId="0" applyNumberFormat="1" applyFill="1" applyBorder="1" applyProtection="1"/>
    <xf numFmtId="44" fontId="15" fillId="0" borderId="1" xfId="2" applyNumberFormat="1" applyFont="1" applyBorder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5" fillId="0" borderId="1" xfId="1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1" xfId="0" applyNumberFormat="1" applyBorder="1"/>
    <xf numFmtId="0" fontId="11" fillId="0" borderId="0" xfId="0" applyFont="1" applyBorder="1"/>
    <xf numFmtId="0" fontId="0" fillId="0" borderId="25" xfId="0" applyBorder="1"/>
    <xf numFmtId="168" fontId="0" fillId="0" borderId="18" xfId="0" applyNumberFormat="1" applyBorder="1"/>
    <xf numFmtId="164" fontId="15" fillId="0" borderId="20" xfId="1" applyNumberFormat="1" applyFont="1" applyBorder="1"/>
    <xf numFmtId="168" fontId="15" fillId="0" borderId="20" xfId="2" applyNumberFormat="1" applyFont="1" applyBorder="1"/>
    <xf numFmtId="168" fontId="0" fillId="0" borderId="21" xfId="0" applyNumberFormat="1" applyBorder="1"/>
    <xf numFmtId="164" fontId="15" fillId="0" borderId="17" xfId="1" applyNumberFormat="1" applyFont="1" applyBorder="1"/>
    <xf numFmtId="0" fontId="11" fillId="0" borderId="0" xfId="0" applyFont="1" applyBorder="1" applyAlignment="1">
      <alignment horizontal="left"/>
    </xf>
    <xf numFmtId="0" fontId="13" fillId="3" borderId="3" xfId="0" applyFont="1" applyFill="1" applyBorder="1" applyProtection="1">
      <protection locked="0"/>
    </xf>
    <xf numFmtId="164" fontId="15" fillId="0" borderId="19" xfId="1" applyNumberFormat="1" applyFont="1" applyBorder="1"/>
    <xf numFmtId="164" fontId="15" fillId="0" borderId="20" xfId="1" applyNumberFormat="1" applyFont="1" applyBorder="1" applyAlignment="1">
      <alignment horizontal="center"/>
    </xf>
    <xf numFmtId="44" fontId="15" fillId="0" borderId="20" xfId="2" applyNumberFormat="1" applyFont="1" applyBorder="1"/>
    <xf numFmtId="168" fontId="0" fillId="0" borderId="4" xfId="0" applyNumberFormat="1" applyBorder="1"/>
    <xf numFmtId="168" fontId="0" fillId="0" borderId="22" xfId="0" applyNumberFormat="1" applyBorder="1"/>
    <xf numFmtId="171" fontId="0" fillId="0" borderId="1" xfId="2" applyNumberFormat="1" applyFont="1" applyBorder="1"/>
    <xf numFmtId="171" fontId="0" fillId="0" borderId="18" xfId="2" applyNumberFormat="1" applyFont="1" applyBorder="1"/>
    <xf numFmtId="171" fontId="0" fillId="0" borderId="21" xfId="2" applyNumberFormat="1" applyFont="1" applyBorder="1"/>
    <xf numFmtId="171" fontId="0" fillId="0" borderId="20" xfId="2" applyNumberFormat="1" applyFont="1" applyBorder="1"/>
    <xf numFmtId="164" fontId="20" fillId="3" borderId="17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3" borderId="18" xfId="1" applyNumberFormat="1" applyFont="1" applyFill="1" applyBorder="1" applyProtection="1">
      <protection locked="0"/>
    </xf>
    <xf numFmtId="44" fontId="20" fillId="3" borderId="17" xfId="2" applyFont="1" applyFill="1" applyBorder="1" applyProtection="1">
      <protection locked="0"/>
    </xf>
    <xf numFmtId="44" fontId="20" fillId="3" borderId="1" xfId="2" applyFont="1" applyFill="1" applyBorder="1" applyProtection="1">
      <protection locked="0"/>
    </xf>
    <xf numFmtId="44" fontId="20" fillId="3" borderId="18" xfId="2" applyFont="1" applyFill="1" applyBorder="1" applyProtection="1">
      <protection locked="0"/>
    </xf>
    <xf numFmtId="164" fontId="20" fillId="3" borderId="21" xfId="1" applyNumberFormat="1" applyFont="1" applyFill="1" applyBorder="1" applyAlignment="1" applyProtection="1">
      <protection locked="0"/>
    </xf>
    <xf numFmtId="164" fontId="20" fillId="3" borderId="19" xfId="1" applyNumberFormat="1" applyFont="1" applyFill="1" applyBorder="1" applyAlignment="1" applyProtection="1">
      <protection locked="0"/>
    </xf>
    <xf numFmtId="44" fontId="20" fillId="3" borderId="20" xfId="2" applyFont="1" applyFill="1" applyBorder="1" applyProtection="1">
      <protection locked="0"/>
    </xf>
    <xf numFmtId="164" fontId="20" fillId="3" borderId="20" xfId="1" applyNumberFormat="1" applyFont="1" applyFill="1" applyBorder="1" applyProtection="1">
      <protection locked="0"/>
    </xf>
    <xf numFmtId="44" fontId="20" fillId="3" borderId="19" xfId="2" applyFont="1" applyFill="1" applyBorder="1" applyProtection="1">
      <protection locked="0"/>
    </xf>
    <xf numFmtId="14" fontId="20" fillId="3" borderId="2" xfId="0" applyNumberFormat="1" applyFont="1" applyFill="1" applyBorder="1" applyProtection="1">
      <protection locked="0"/>
    </xf>
    <xf numFmtId="0" fontId="20" fillId="3" borderId="2" xfId="0" applyFont="1" applyFill="1" applyBorder="1" applyProtection="1">
      <protection locked="0"/>
    </xf>
    <xf numFmtId="166" fontId="20" fillId="3" borderId="1" xfId="0" applyNumberFormat="1" applyFont="1" applyFill="1" applyBorder="1" applyProtection="1">
      <protection locked="0"/>
    </xf>
    <xf numFmtId="164" fontId="20" fillId="3" borderId="4" xfId="1" applyNumberFormat="1" applyFont="1" applyFill="1" applyBorder="1" applyProtection="1">
      <protection locked="0"/>
    </xf>
    <xf numFmtId="0" fontId="12" fillId="2" borderId="28" xfId="0" applyFont="1" applyFill="1" applyBorder="1" applyAlignment="1" applyProtection="1">
      <alignment horizontal="left"/>
    </xf>
    <xf numFmtId="164" fontId="20" fillId="3" borderId="19" xfId="1" applyNumberFormat="1" applyFont="1" applyFill="1" applyBorder="1" applyProtection="1">
      <protection locked="0"/>
    </xf>
    <xf numFmtId="0" fontId="6" fillId="0" borderId="0" xfId="0" applyFont="1" applyProtection="1"/>
    <xf numFmtId="164" fontId="18" fillId="0" borderId="4" xfId="1" applyNumberFormat="1" applyFont="1" applyFill="1" applyBorder="1" applyAlignment="1" applyProtection="1">
      <alignment horizontal="left" vertical="center"/>
      <protection locked="0"/>
    </xf>
    <xf numFmtId="164" fontId="15" fillId="4" borderId="17" xfId="1" applyNumberFormat="1" applyFont="1" applyFill="1" applyBorder="1" applyProtection="1"/>
    <xf numFmtId="164" fontId="15" fillId="4" borderId="18" xfId="1" applyNumberFormat="1" applyFont="1" applyFill="1" applyBorder="1" applyProtection="1"/>
    <xf numFmtId="164" fontId="15" fillId="4" borderId="19" xfId="1" applyNumberFormat="1" applyFont="1" applyFill="1" applyBorder="1" applyProtection="1"/>
    <xf numFmtId="164" fontId="15" fillId="4" borderId="21" xfId="1" applyNumberFormat="1" applyFont="1" applyFill="1" applyBorder="1" applyProtection="1"/>
    <xf numFmtId="164" fontId="15" fillId="4" borderId="26" xfId="1" applyNumberFormat="1" applyFont="1" applyFill="1" applyBorder="1"/>
    <xf numFmtId="164" fontId="11" fillId="4" borderId="5" xfId="0" applyNumberFormat="1" applyFont="1" applyFill="1" applyBorder="1" applyAlignment="1"/>
    <xf numFmtId="0" fontId="11" fillId="4" borderId="25" xfId="0" applyFon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11" fillId="4" borderId="23" xfId="0" applyFon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164" fontId="15" fillId="4" borderId="24" xfId="1" applyNumberFormat="1" applyFont="1" applyFill="1" applyBorder="1" applyAlignment="1"/>
    <xf numFmtId="44" fontId="11" fillId="4" borderId="10" xfId="0" applyNumberFormat="1" applyFont="1" applyFill="1" applyBorder="1" applyAlignment="1"/>
    <xf numFmtId="164" fontId="15" fillId="4" borderId="43" xfId="1" applyNumberFormat="1" applyFont="1" applyFill="1" applyBorder="1" applyProtection="1"/>
    <xf numFmtId="164" fontId="15" fillId="4" borderId="31" xfId="1" applyNumberFormat="1" applyFont="1" applyFill="1" applyBorder="1" applyProtection="1"/>
    <xf numFmtId="164" fontId="20" fillId="3" borderId="43" xfId="1" applyNumberFormat="1" applyFont="1" applyFill="1" applyBorder="1" applyProtection="1">
      <protection locked="0"/>
    </xf>
    <xf numFmtId="164" fontId="20" fillId="3" borderId="5" xfId="1" applyNumberFormat="1" applyFont="1" applyFill="1" applyBorder="1" applyProtection="1">
      <protection locked="0"/>
    </xf>
    <xf numFmtId="164" fontId="0" fillId="0" borderId="43" xfId="0" applyNumberFormat="1" applyBorder="1"/>
    <xf numFmtId="164" fontId="0" fillId="0" borderId="31" xfId="0" applyNumberFormat="1" applyBorder="1"/>
    <xf numFmtId="0" fontId="11" fillId="0" borderId="28" xfId="0" applyFont="1" applyBorder="1" applyProtection="1"/>
    <xf numFmtId="0" fontId="11" fillId="0" borderId="0" xfId="0" applyFont="1"/>
    <xf numFmtId="0" fontId="11" fillId="0" borderId="28" xfId="0" applyFont="1" applyBorder="1"/>
    <xf numFmtId="0" fontId="11" fillId="0" borderId="27" xfId="0" applyFont="1" applyBorder="1"/>
    <xf numFmtId="0" fontId="11" fillId="0" borderId="29" xfId="0" applyFont="1" applyBorder="1"/>
    <xf numFmtId="44" fontId="20" fillId="3" borderId="43" xfId="2" applyFont="1" applyFill="1" applyBorder="1" applyProtection="1">
      <protection locked="0"/>
    </xf>
    <xf numFmtId="171" fontId="0" fillId="0" borderId="5" xfId="2" applyNumberFormat="1" applyFont="1" applyBorder="1"/>
    <xf numFmtId="164" fontId="15" fillId="0" borderId="5" xfId="1" applyNumberFormat="1" applyFont="1" applyBorder="1"/>
    <xf numFmtId="168" fontId="15" fillId="0" borderId="5" xfId="2" applyNumberFormat="1" applyFont="1" applyBorder="1"/>
    <xf numFmtId="44" fontId="20" fillId="3" borderId="5" xfId="2" applyFont="1" applyFill="1" applyBorder="1" applyProtection="1">
      <protection locked="0"/>
    </xf>
    <xf numFmtId="168" fontId="0" fillId="0" borderId="31" xfId="0" applyNumberFormat="1" applyBorder="1"/>
    <xf numFmtId="0" fontId="11" fillId="0" borderId="14" xfId="0" applyFont="1" applyBorder="1"/>
    <xf numFmtId="0" fontId="11" fillId="0" borderId="15" xfId="0" applyFont="1" applyBorder="1"/>
    <xf numFmtId="0" fontId="11" fillId="0" borderId="44" xfId="0" applyFont="1" applyBorder="1"/>
    <xf numFmtId="0" fontId="11" fillId="0" borderId="41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164" fontId="0" fillId="0" borderId="33" xfId="0" applyNumberFormat="1" applyBorder="1"/>
    <xf numFmtId="164" fontId="0" fillId="0" borderId="34" xfId="0" applyNumberFormat="1" applyBorder="1"/>
    <xf numFmtId="164" fontId="15" fillId="0" borderId="43" xfId="1" applyNumberFormat="1" applyFont="1" applyBorder="1"/>
    <xf numFmtId="164" fontId="15" fillId="0" borderId="5" xfId="1" applyNumberFormat="1" applyFont="1" applyBorder="1" applyAlignment="1">
      <alignment horizontal="center"/>
    </xf>
    <xf numFmtId="44" fontId="15" fillId="0" borderId="5" xfId="2" applyNumberFormat="1" applyFont="1" applyBorder="1"/>
    <xf numFmtId="168" fontId="0" fillId="0" borderId="10" xfId="0" applyNumberFormat="1" applyBorder="1"/>
    <xf numFmtId="171" fontId="0" fillId="0" borderId="31" xfId="2" applyNumberFormat="1" applyFont="1" applyBorder="1"/>
    <xf numFmtId="164" fontId="15" fillId="0" borderId="42" xfId="1" applyNumberFormat="1" applyFont="1" applyBorder="1" applyProtection="1"/>
    <xf numFmtId="164" fontId="15" fillId="0" borderId="38" xfId="1" applyNumberFormat="1" applyFont="1" applyBorder="1" applyProtection="1"/>
    <xf numFmtId="164" fontId="0" fillId="0" borderId="38" xfId="0" applyNumberFormat="1" applyBorder="1"/>
    <xf numFmtId="164" fontId="0" fillId="0" borderId="42" xfId="0" applyNumberFormat="1" applyBorder="1"/>
    <xf numFmtId="164" fontId="0" fillId="0" borderId="6" xfId="0" applyNumberFormat="1" applyBorder="1"/>
    <xf numFmtId="168" fontId="0" fillId="0" borderId="6" xfId="2" applyNumberFormat="1" applyFont="1" applyBorder="1"/>
    <xf numFmtId="171" fontId="0" fillId="0" borderId="47" xfId="2" applyNumberFormat="1" applyFont="1" applyBorder="1"/>
    <xf numFmtId="164" fontId="15" fillId="0" borderId="48" xfId="1" applyNumberFormat="1" applyFont="1" applyBorder="1" applyProtection="1"/>
    <xf numFmtId="164" fontId="15" fillId="0" borderId="49" xfId="1" applyNumberFormat="1" applyFont="1" applyBorder="1" applyProtection="1"/>
    <xf numFmtId="164" fontId="15" fillId="0" borderId="50" xfId="1" applyNumberFormat="1" applyFont="1" applyBorder="1" applyProtection="1"/>
    <xf numFmtId="164" fontId="15" fillId="0" borderId="51" xfId="1" applyNumberFormat="1" applyFont="1" applyBorder="1" applyProtection="1"/>
    <xf numFmtId="164" fontId="0" fillId="0" borderId="50" xfId="0" applyNumberFormat="1" applyBorder="1"/>
    <xf numFmtId="164" fontId="0" fillId="0" borderId="48" xfId="0" applyNumberFormat="1" applyBorder="1"/>
    <xf numFmtId="164" fontId="0" fillId="0" borderId="49" xfId="0" applyNumberFormat="1" applyBorder="1"/>
    <xf numFmtId="168" fontId="0" fillId="0" borderId="49" xfId="2" applyNumberFormat="1" applyFont="1" applyBorder="1"/>
    <xf numFmtId="171" fontId="0" fillId="0" borderId="35" xfId="2" applyNumberFormat="1" applyFont="1" applyBorder="1"/>
    <xf numFmtId="0" fontId="0" fillId="0" borderId="6" xfId="0" applyBorder="1"/>
    <xf numFmtId="171" fontId="0" fillId="0" borderId="6" xfId="2" applyNumberFormat="1" applyFont="1" applyBorder="1"/>
    <xf numFmtId="168" fontId="0" fillId="0" borderId="38" xfId="2" applyNumberFormat="1" applyFont="1" applyBorder="1"/>
    <xf numFmtId="0" fontId="0" fillId="0" borderId="49" xfId="0" applyBorder="1"/>
    <xf numFmtId="171" fontId="0" fillId="0" borderId="49" xfId="2" applyNumberFormat="1" applyFont="1" applyBorder="1"/>
    <xf numFmtId="168" fontId="0" fillId="0" borderId="50" xfId="2" applyNumberFormat="1" applyFont="1" applyBorder="1"/>
    <xf numFmtId="167" fontId="20" fillId="0" borderId="0" xfId="1" quotePrefix="1" applyNumberFormat="1" applyFont="1" applyFill="1" applyBorder="1" applyAlignment="1" applyProtection="1">
      <alignment horizontal="center"/>
      <protection locked="0"/>
    </xf>
    <xf numFmtId="167" fontId="20" fillId="3" borderId="43" xfId="1" quotePrefix="1" applyNumberFormat="1" applyFont="1" applyFill="1" applyBorder="1" applyAlignment="1" applyProtection="1">
      <alignment horizontal="center"/>
      <protection locked="0"/>
    </xf>
    <xf numFmtId="167" fontId="20" fillId="3" borderId="5" xfId="1" quotePrefix="1" applyNumberFormat="1" applyFont="1" applyFill="1" applyBorder="1" applyAlignment="1" applyProtection="1">
      <alignment horizontal="center"/>
      <protection locked="0"/>
    </xf>
    <xf numFmtId="167" fontId="20" fillId="3" borderId="31" xfId="1" quotePrefix="1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Alignment="1"/>
    <xf numFmtId="0" fontId="12" fillId="2" borderId="27" xfId="0" applyFont="1" applyFill="1" applyBorder="1" applyAlignment="1" applyProtection="1">
      <alignment horizontal="center"/>
    </xf>
    <xf numFmtId="167" fontId="6" fillId="0" borderId="4" xfId="1" quotePrefix="1" applyNumberFormat="1" applyFont="1" applyFill="1" applyBorder="1" applyAlignment="1" applyProtection="1">
      <alignment horizontal="center"/>
      <protection locked="0"/>
    </xf>
    <xf numFmtId="167" fontId="20" fillId="3" borderId="17" xfId="1" quotePrefix="1" applyNumberFormat="1" applyFont="1" applyFill="1" applyBorder="1" applyAlignment="1" applyProtection="1">
      <alignment horizontal="center"/>
      <protection locked="0"/>
    </xf>
    <xf numFmtId="167" fontId="20" fillId="3" borderId="1" xfId="1" quotePrefix="1" applyNumberFormat="1" applyFont="1" applyFill="1" applyBorder="1" applyAlignment="1" applyProtection="1">
      <alignment horizontal="center"/>
      <protection locked="0"/>
    </xf>
    <xf numFmtId="167" fontId="20" fillId="3" borderId="18" xfId="1" quotePrefix="1" applyNumberFormat="1" applyFont="1" applyFill="1" applyBorder="1" applyAlignment="1" applyProtection="1">
      <alignment horizontal="center"/>
      <protection locked="0"/>
    </xf>
    <xf numFmtId="167" fontId="20" fillId="3" borderId="18" xfId="1" applyNumberFormat="1" applyFont="1" applyFill="1" applyBorder="1" applyAlignment="1" applyProtection="1">
      <alignment horizontal="center"/>
      <protection locked="0"/>
    </xf>
    <xf numFmtId="167" fontId="20" fillId="3" borderId="11" xfId="1" quotePrefix="1" applyNumberFormat="1" applyFont="1" applyFill="1" applyBorder="1" applyAlignment="1" applyProtection="1">
      <alignment horizontal="center"/>
      <protection locked="0"/>
    </xf>
    <xf numFmtId="167" fontId="20" fillId="3" borderId="3" xfId="1" quotePrefix="1" applyNumberFormat="1" applyFont="1" applyFill="1" applyBorder="1" applyAlignment="1" applyProtection="1">
      <alignment horizontal="center"/>
      <protection locked="0"/>
    </xf>
    <xf numFmtId="164" fontId="20" fillId="3" borderId="3" xfId="1" applyNumberFormat="1" applyFont="1" applyFill="1" applyBorder="1" applyProtection="1">
      <protection locked="0"/>
    </xf>
    <xf numFmtId="44" fontId="20" fillId="3" borderId="3" xfId="2" applyFont="1" applyFill="1" applyBorder="1" applyProtection="1">
      <protection locked="0"/>
    </xf>
    <xf numFmtId="164" fontId="9" fillId="0" borderId="25" xfId="0" applyNumberFormat="1" applyFont="1" applyBorder="1"/>
    <xf numFmtId="0" fontId="9" fillId="0" borderId="0" xfId="0" applyFont="1" applyBorder="1"/>
    <xf numFmtId="164" fontId="20" fillId="3" borderId="20" xfId="1" applyNumberFormat="1" applyFont="1" applyFill="1" applyBorder="1" applyAlignment="1" applyProtection="1">
      <protection locked="0"/>
    </xf>
    <xf numFmtId="0" fontId="0" fillId="0" borderId="0" xfId="0" applyFill="1" applyBorder="1" applyProtection="1"/>
    <xf numFmtId="0" fontId="0" fillId="0" borderId="0" xfId="0" applyFill="1" applyBorder="1"/>
    <xf numFmtId="164" fontId="15" fillId="0" borderId="58" xfId="1" applyNumberFormat="1" applyFont="1" applyBorder="1" applyProtection="1"/>
    <xf numFmtId="164" fontId="15" fillId="0" borderId="12" xfId="1" applyNumberFormat="1" applyFont="1" applyBorder="1" applyProtection="1"/>
    <xf numFmtId="164" fontId="15" fillId="0" borderId="7" xfId="1" applyNumberFormat="1" applyFont="1" applyBorder="1" applyProtection="1"/>
    <xf numFmtId="164" fontId="15" fillId="0" borderId="59" xfId="1" applyNumberFormat="1" applyFont="1" applyBorder="1" applyProtection="1"/>
    <xf numFmtId="164" fontId="15" fillId="0" borderId="37" xfId="1" applyNumberFormat="1" applyFont="1" applyBorder="1" applyProtection="1"/>
    <xf numFmtId="0" fontId="11" fillId="0" borderId="0" xfId="0" applyFont="1" applyBorder="1" applyProtection="1"/>
    <xf numFmtId="164" fontId="9" fillId="4" borderId="26" xfId="1" applyNumberFormat="1" applyFont="1" applyFill="1" applyBorder="1" applyAlignment="1"/>
    <xf numFmtId="164" fontId="9" fillId="4" borderId="26" xfId="1" applyNumberFormat="1" applyFont="1" applyFill="1" applyBorder="1"/>
    <xf numFmtId="164" fontId="4" fillId="0" borderId="5" xfId="1" applyNumberFormat="1" applyFont="1" applyFill="1" applyBorder="1" applyProtection="1">
      <protection locked="0"/>
    </xf>
    <xf numFmtId="164" fontId="9" fillId="0" borderId="5" xfId="1" applyNumberFormat="1" applyFont="1" applyBorder="1"/>
    <xf numFmtId="168" fontId="9" fillId="0" borderId="5" xfId="2" applyNumberFormat="1" applyFont="1" applyBorder="1"/>
    <xf numFmtId="164" fontId="4" fillId="0" borderId="1" xfId="1" applyNumberFormat="1" applyFont="1" applyFill="1" applyBorder="1" applyProtection="1">
      <protection locked="0"/>
    </xf>
    <xf numFmtId="164" fontId="9" fillId="0" borderId="1" xfId="1" applyNumberFormat="1" applyFont="1" applyBorder="1"/>
    <xf numFmtId="168" fontId="9" fillId="0" borderId="1" xfId="2" applyNumberFormat="1" applyFont="1" applyBorder="1"/>
    <xf numFmtId="164" fontId="4" fillId="0" borderId="20" xfId="1" applyNumberFormat="1" applyFont="1" applyFill="1" applyBorder="1" applyProtection="1">
      <protection locked="0"/>
    </xf>
    <xf numFmtId="164" fontId="9" fillId="0" borderId="20" xfId="1" applyNumberFormat="1" applyFont="1" applyBorder="1"/>
    <xf numFmtId="168" fontId="9" fillId="0" borderId="20" xfId="2" applyNumberFormat="1" applyFont="1" applyBorder="1"/>
    <xf numFmtId="0" fontId="11" fillId="4" borderId="28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right"/>
    </xf>
    <xf numFmtId="164" fontId="9" fillId="4" borderId="29" xfId="1" applyNumberFormat="1" applyFont="1" applyFill="1" applyBorder="1" applyAlignment="1"/>
    <xf numFmtId="43" fontId="18" fillId="0" borderId="2" xfId="1" applyFont="1" applyFill="1" applyBorder="1" applyAlignment="1" applyProtection="1"/>
    <xf numFmtId="0" fontId="4" fillId="0" borderId="2" xfId="0" applyFont="1" applyFill="1" applyBorder="1" applyAlignment="1"/>
    <xf numFmtId="164" fontId="4" fillId="0" borderId="3" xfId="1" applyNumberFormat="1" applyFont="1" applyFill="1" applyBorder="1" applyAlignment="1" applyProtection="1"/>
    <xf numFmtId="164" fontId="20" fillId="3" borderId="30" xfId="1" applyNumberFormat="1" applyFont="1" applyFill="1" applyBorder="1" applyProtection="1">
      <protection locked="0"/>
    </xf>
    <xf numFmtId="164" fontId="20" fillId="3" borderId="39" xfId="1" applyNumberFormat="1" applyFont="1" applyFill="1" applyBorder="1" applyProtection="1">
      <protection locked="0"/>
    </xf>
    <xf numFmtId="164" fontId="4" fillId="0" borderId="0" xfId="1" applyNumberFormat="1" applyFont="1" applyFill="1" applyBorder="1" applyAlignment="1" applyProtection="1"/>
    <xf numFmtId="0" fontId="12" fillId="2" borderId="29" xfId="0" applyFont="1" applyFill="1" applyBorder="1" applyAlignment="1" applyProtection="1">
      <alignment horizontal="center"/>
    </xf>
    <xf numFmtId="164" fontId="20" fillId="3" borderId="10" xfId="1" applyNumberFormat="1" applyFont="1" applyFill="1" applyBorder="1" applyProtection="1">
      <protection locked="0"/>
    </xf>
    <xf numFmtId="164" fontId="20" fillId="3" borderId="22" xfId="1" applyNumberFormat="1" applyFont="1" applyFill="1" applyBorder="1" applyProtection="1">
      <protection locked="0"/>
    </xf>
    <xf numFmtId="164" fontId="15" fillId="0" borderId="64" xfId="1" applyNumberFormat="1" applyFont="1" applyBorder="1" applyProtection="1"/>
    <xf numFmtId="164" fontId="8" fillId="0" borderId="69" xfId="1" applyNumberFormat="1" applyFont="1" applyFill="1" applyBorder="1" applyProtection="1">
      <protection locked="0"/>
    </xf>
    <xf numFmtId="164" fontId="8" fillId="0" borderId="65" xfId="1" applyNumberFormat="1" applyFont="1" applyFill="1" applyBorder="1" applyProtection="1">
      <protection locked="0"/>
    </xf>
    <xf numFmtId="164" fontId="8" fillId="0" borderId="62" xfId="1" applyNumberFormat="1" applyFont="1" applyFill="1" applyBorder="1" applyProtection="1">
      <protection locked="0"/>
    </xf>
    <xf numFmtId="165" fontId="11" fillId="0" borderId="29" xfId="4" applyNumberFormat="1" applyFont="1" applyBorder="1" applyProtection="1"/>
    <xf numFmtId="0" fontId="9" fillId="0" borderId="25" xfId="0" applyFont="1" applyBorder="1"/>
    <xf numFmtId="169" fontId="20" fillId="3" borderId="17" xfId="1" applyNumberFormat="1" applyFont="1" applyFill="1" applyBorder="1" applyAlignment="1" applyProtection="1">
      <alignment horizontal="center"/>
      <protection locked="0"/>
    </xf>
    <xf numFmtId="169" fontId="20" fillId="3" borderId="19" xfId="1" applyNumberFormat="1" applyFont="1" applyFill="1" applyBorder="1" applyAlignment="1" applyProtection="1">
      <alignment horizontal="center"/>
      <protection locked="0"/>
    </xf>
    <xf numFmtId="0" fontId="0" fillId="0" borderId="61" xfId="0" applyBorder="1"/>
    <xf numFmtId="0" fontId="0" fillId="0" borderId="61" xfId="0" applyBorder="1" applyProtection="1"/>
    <xf numFmtId="164" fontId="20" fillId="3" borderId="65" xfId="1" applyNumberFormat="1" applyFont="1" applyFill="1" applyBorder="1" applyAlignment="1" applyProtection="1">
      <alignment horizontal="center"/>
      <protection locked="0"/>
    </xf>
    <xf numFmtId="164" fontId="20" fillId="3" borderId="62" xfId="1" applyNumberFormat="1" applyFont="1" applyFill="1" applyBorder="1" applyAlignment="1" applyProtection="1">
      <alignment horizontal="center"/>
      <protection locked="0"/>
    </xf>
    <xf numFmtId="164" fontId="15" fillId="6" borderId="25" xfId="1" applyNumberFormat="1" applyFont="1" applyFill="1" applyBorder="1" applyProtection="1"/>
    <xf numFmtId="164" fontId="15" fillId="6" borderId="33" xfId="1" applyNumberFormat="1" applyFont="1" applyFill="1" applyBorder="1" applyProtection="1"/>
    <xf numFmtId="166" fontId="20" fillId="3" borderId="2" xfId="0" applyNumberFormat="1" applyFont="1" applyFill="1" applyBorder="1" applyProtection="1">
      <protection locked="0"/>
    </xf>
    <xf numFmtId="0" fontId="12" fillId="5" borderId="28" xfId="0" applyFont="1" applyFill="1" applyBorder="1" applyAlignment="1" applyProtection="1">
      <alignment horizontal="left"/>
    </xf>
    <xf numFmtId="0" fontId="12" fillId="5" borderId="52" xfId="0" applyFont="1" applyFill="1" applyBorder="1" applyAlignment="1" applyProtection="1">
      <alignment horizontal="left"/>
    </xf>
    <xf numFmtId="0" fontId="0" fillId="5" borderId="53" xfId="0" applyFill="1" applyBorder="1"/>
    <xf numFmtId="0" fontId="0" fillId="5" borderId="54" xfId="0" applyFill="1" applyBorder="1"/>
    <xf numFmtId="0" fontId="11" fillId="0" borderId="33" xfId="0" applyFont="1" applyBorder="1" applyProtection="1"/>
    <xf numFmtId="0" fontId="6" fillId="0" borderId="25" xfId="0" applyFont="1" applyBorder="1"/>
    <xf numFmtId="0" fontId="6" fillId="0" borderId="0" xfId="0" applyFont="1" applyBorder="1" applyProtection="1"/>
    <xf numFmtId="169" fontId="6" fillId="0" borderId="17" xfId="1" applyNumberFormat="1" applyFont="1" applyFill="1" applyBorder="1" applyAlignment="1" applyProtection="1">
      <alignment horizontal="center"/>
      <protection locked="0"/>
    </xf>
    <xf numFmtId="169" fontId="6" fillId="0" borderId="19" xfId="1" applyNumberFormat="1" applyFont="1" applyFill="1" applyBorder="1" applyAlignment="1" applyProtection="1">
      <alignment horizontal="center"/>
      <protection locked="0"/>
    </xf>
    <xf numFmtId="167" fontId="6" fillId="0" borderId="22" xfId="1" quotePrefix="1" applyNumberFormat="1" applyFont="1" applyFill="1" applyBorder="1" applyAlignment="1" applyProtection="1">
      <alignment horizontal="center"/>
      <protection locked="0"/>
    </xf>
    <xf numFmtId="164" fontId="4" fillId="0" borderId="65" xfId="1" applyNumberFormat="1" applyFont="1" applyFill="1" applyBorder="1" applyProtection="1">
      <protection locked="0"/>
    </xf>
    <xf numFmtId="164" fontId="4" fillId="0" borderId="62" xfId="1" applyNumberFormat="1" applyFont="1" applyFill="1" applyBorder="1" applyProtection="1">
      <protection locked="0"/>
    </xf>
    <xf numFmtId="165" fontId="15" fillId="0" borderId="35" xfId="4" applyNumberFormat="1" applyFont="1" applyBorder="1" applyProtection="1"/>
    <xf numFmtId="164" fontId="20" fillId="3" borderId="40" xfId="1" applyNumberFormat="1" applyFont="1" applyFill="1" applyBorder="1" applyAlignment="1" applyProtection="1">
      <protection locked="0"/>
    </xf>
    <xf numFmtId="17" fontId="11" fillId="5" borderId="61" xfId="0" applyNumberFormat="1" applyFont="1" applyFill="1" applyBorder="1" applyAlignment="1" applyProtection="1">
      <alignment horizontal="right"/>
    </xf>
    <xf numFmtId="0" fontId="0" fillId="5" borderId="27" xfId="0" applyFill="1" applyBorder="1"/>
    <xf numFmtId="0" fontId="0" fillId="5" borderId="27" xfId="0" applyFill="1" applyBorder="1" applyAlignment="1">
      <alignment horizontal="center"/>
    </xf>
    <xf numFmtId="17" fontId="11" fillId="5" borderId="64" xfId="0" applyNumberFormat="1" applyFont="1" applyFill="1" applyBorder="1" applyAlignment="1" applyProtection="1">
      <alignment horizontal="right"/>
    </xf>
    <xf numFmtId="164" fontId="15" fillId="0" borderId="63" xfId="1" applyNumberFormat="1" applyFont="1" applyBorder="1" applyProtection="1"/>
    <xf numFmtId="164" fontId="11" fillId="4" borderId="12" xfId="0" applyNumberFormat="1" applyFont="1" applyFill="1" applyBorder="1" applyAlignment="1"/>
    <xf numFmtId="44" fontId="11" fillId="4" borderId="36" xfId="0" applyNumberFormat="1" applyFont="1" applyFill="1" applyBorder="1" applyAlignment="1"/>
    <xf numFmtId="0" fontId="11" fillId="0" borderId="31" xfId="0" applyFont="1" applyBorder="1"/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5" xfId="0" applyFont="1" applyBorder="1"/>
    <xf numFmtId="0" fontId="9" fillId="4" borderId="27" xfId="0" applyFont="1" applyFill="1" applyBorder="1" applyAlignment="1">
      <alignment horizontal="left"/>
    </xf>
    <xf numFmtId="164" fontId="15" fillId="4" borderId="29" xfId="1" applyNumberFormat="1" applyFont="1" applyFill="1" applyBorder="1" applyAlignment="1"/>
    <xf numFmtId="0" fontId="0" fillId="5" borderId="29" xfId="0" applyFill="1" applyBorder="1"/>
    <xf numFmtId="0" fontId="11" fillId="5" borderId="28" xfId="0" applyFont="1" applyFill="1" applyBorder="1"/>
    <xf numFmtId="0" fontId="11" fillId="5" borderId="27" xfId="0" applyFont="1" applyFill="1" applyBorder="1"/>
    <xf numFmtId="0" fontId="0" fillId="4" borderId="10" xfId="0" applyFill="1" applyBorder="1" applyAlignment="1">
      <alignment horizontal="left"/>
    </xf>
    <xf numFmtId="0" fontId="0" fillId="4" borderId="13" xfId="0" applyFill="1" applyBorder="1" applyAlignment="1">
      <alignment horizontal="right"/>
    </xf>
    <xf numFmtId="17" fontId="11" fillId="6" borderId="0" xfId="1" applyNumberFormat="1" applyFont="1" applyFill="1" applyBorder="1" applyAlignment="1" applyProtection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49" fontId="11" fillId="6" borderId="0" xfId="1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/>
    <xf numFmtId="49" fontId="14" fillId="6" borderId="0" xfId="1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64" fontId="0" fillId="6" borderId="0" xfId="0" applyNumberFormat="1" applyFill="1" applyBorder="1"/>
    <xf numFmtId="0" fontId="0" fillId="6" borderId="0" xfId="0" applyFill="1" applyBorder="1"/>
    <xf numFmtId="0" fontId="0" fillId="6" borderId="0" xfId="0" applyFill="1"/>
    <xf numFmtId="14" fontId="13" fillId="0" borderId="0" xfId="0" applyNumberFormat="1" applyFont="1" applyFill="1" applyBorder="1" applyProtection="1">
      <protection locked="0"/>
    </xf>
    <xf numFmtId="170" fontId="0" fillId="0" borderId="0" xfId="0" applyNumberFormat="1" applyBorder="1" applyAlignment="1"/>
    <xf numFmtId="164" fontId="4" fillId="0" borderId="65" xfId="1" applyNumberFormat="1" applyFont="1" applyFill="1" applyBorder="1" applyAlignment="1" applyProtection="1">
      <alignment horizontal="center"/>
      <protection locked="0"/>
    </xf>
    <xf numFmtId="164" fontId="4" fillId="0" borderId="62" xfId="1" applyNumberFormat="1" applyFont="1" applyFill="1" applyBorder="1" applyAlignment="1" applyProtection="1">
      <alignment horizontal="center"/>
      <protection locked="0"/>
    </xf>
    <xf numFmtId="167" fontId="20" fillId="3" borderId="21" xfId="1" applyNumberFormat="1" applyFont="1" applyFill="1" applyBorder="1" applyAlignment="1" applyProtection="1">
      <alignment horizontal="center"/>
      <protection locked="0"/>
    </xf>
    <xf numFmtId="164" fontId="20" fillId="3" borderId="66" xfId="1" applyNumberFormat="1" applyFont="1" applyFill="1" applyBorder="1" applyProtection="1">
      <protection locked="0"/>
    </xf>
    <xf numFmtId="44" fontId="20" fillId="3" borderId="66" xfId="2" applyFont="1" applyFill="1" applyBorder="1" applyProtection="1">
      <protection locked="0"/>
    </xf>
    <xf numFmtId="164" fontId="20" fillId="3" borderId="67" xfId="1" applyNumberFormat="1" applyFont="1" applyFill="1" applyBorder="1" applyAlignment="1" applyProtection="1">
      <protection locked="0"/>
    </xf>
    <xf numFmtId="172" fontId="20" fillId="3" borderId="1" xfId="1" quotePrefix="1" applyNumberFormat="1" applyFont="1" applyFill="1" applyBorder="1" applyAlignment="1" applyProtection="1">
      <alignment horizontal="center"/>
      <protection locked="0"/>
    </xf>
    <xf numFmtId="172" fontId="20" fillId="3" borderId="1" xfId="1" applyNumberFormat="1" applyFont="1" applyFill="1" applyBorder="1" applyAlignment="1" applyProtection="1">
      <alignment horizontal="center"/>
      <protection locked="0"/>
    </xf>
    <xf numFmtId="172" fontId="20" fillId="3" borderId="20" xfId="1" applyNumberFormat="1" applyFont="1" applyFill="1" applyBorder="1" applyAlignment="1" applyProtection="1">
      <alignment horizontal="center"/>
      <protection locked="0"/>
    </xf>
    <xf numFmtId="172" fontId="6" fillId="0" borderId="1" xfId="1" quotePrefix="1" applyNumberFormat="1" applyFont="1" applyFill="1" applyBorder="1" applyAlignment="1" applyProtection="1">
      <alignment horizontal="center"/>
      <protection locked="0"/>
    </xf>
    <xf numFmtId="172" fontId="6" fillId="0" borderId="1" xfId="1" applyNumberFormat="1" applyFont="1" applyFill="1" applyBorder="1" applyAlignment="1" applyProtection="1">
      <alignment horizontal="center"/>
      <protection locked="0"/>
    </xf>
    <xf numFmtId="172" fontId="6" fillId="0" borderId="20" xfId="1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7" xfId="0" applyBorder="1" applyProtection="1"/>
    <xf numFmtId="0" fontId="9" fillId="0" borderId="7" xfId="0" applyFont="1" applyFill="1" applyBorder="1" applyProtection="1"/>
    <xf numFmtId="14" fontId="13" fillId="0" borderId="7" xfId="0" applyNumberFormat="1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5" fillId="0" borderId="26" xfId="1" applyNumberFormat="1" applyFont="1" applyFill="1" applyBorder="1" applyAlignment="1" applyProtection="1">
      <alignment horizontal="center"/>
      <protection locked="0"/>
    </xf>
    <xf numFmtId="164" fontId="20" fillId="0" borderId="23" xfId="1" applyNumberFormat="1" applyFont="1" applyFill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24" xfId="0" applyBorder="1" applyProtection="1"/>
    <xf numFmtId="164" fontId="6" fillId="0" borderId="26" xfId="1" applyNumberFormat="1" applyFont="1" applyFill="1" applyBorder="1" applyAlignment="1" applyProtection="1">
      <protection locked="0"/>
    </xf>
    <xf numFmtId="164" fontId="6" fillId="0" borderId="23" xfId="1" applyNumberFormat="1" applyFont="1" applyFill="1" applyBorder="1" applyAlignment="1" applyProtection="1">
      <protection locked="0"/>
    </xf>
    <xf numFmtId="0" fontId="6" fillId="0" borderId="13" xfId="0" applyFont="1" applyBorder="1" applyProtection="1"/>
    <xf numFmtId="0" fontId="6" fillId="0" borderId="24" xfId="0" applyFont="1" applyBorder="1" applyProtection="1"/>
    <xf numFmtId="0" fontId="11" fillId="0" borderId="61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17" fontId="18" fillId="0" borderId="0" xfId="0" applyNumberFormat="1" applyFont="1" applyFill="1" applyAlignment="1" applyProtection="1">
      <alignment horizontal="right" vertical="center"/>
    </xf>
    <xf numFmtId="43" fontId="18" fillId="0" borderId="3" xfId="1" applyFont="1" applyFill="1" applyBorder="1" applyAlignment="1" applyProtection="1">
      <alignment vertical="center"/>
    </xf>
    <xf numFmtId="0" fontId="4" fillId="0" borderId="3" xfId="0" applyFont="1" applyFill="1" applyBorder="1" applyAlignment="1">
      <alignment vertical="center"/>
    </xf>
    <xf numFmtId="164" fontId="18" fillId="0" borderId="4" xfId="1" applyNumberFormat="1" applyFont="1" applyFill="1" applyBorder="1" applyAlignment="1" applyProtection="1">
      <alignment vertical="center"/>
      <protection locked="0"/>
    </xf>
    <xf numFmtId="164" fontId="19" fillId="3" borderId="4" xfId="1" applyNumberFormat="1" applyFont="1" applyFill="1" applyBorder="1" applyAlignment="1" applyProtection="1">
      <alignment horizontal="left" vertical="center"/>
      <protection locked="0"/>
    </xf>
    <xf numFmtId="17" fontId="11" fillId="0" borderId="0" xfId="0" applyNumberFormat="1" applyFont="1" applyAlignment="1" applyProtection="1">
      <alignment horizontal="right" vertical="center"/>
    </xf>
    <xf numFmtId="43" fontId="18" fillId="0" borderId="2" xfId="1" applyFont="1" applyFill="1" applyBorder="1" applyAlignment="1" applyProtection="1">
      <alignment vertical="center"/>
    </xf>
    <xf numFmtId="0" fontId="4" fillId="0" borderId="2" xfId="0" applyFont="1" applyFill="1" applyBorder="1" applyAlignment="1">
      <alignment vertical="center"/>
    </xf>
    <xf numFmtId="164" fontId="3" fillId="0" borderId="43" xfId="1" applyNumberFormat="1" applyFont="1" applyFill="1" applyBorder="1" applyProtection="1"/>
    <xf numFmtId="164" fontId="3" fillId="0" borderId="5" xfId="1" applyNumberFormat="1" applyFont="1" applyFill="1" applyBorder="1" applyProtection="1"/>
    <xf numFmtId="164" fontId="3" fillId="0" borderId="31" xfId="1" applyNumberFormat="1" applyFont="1" applyFill="1" applyBorder="1" applyProtection="1"/>
    <xf numFmtId="164" fontId="3" fillId="0" borderId="17" xfId="1" applyNumberFormat="1" applyFont="1" applyFill="1" applyBorder="1" applyProtection="1"/>
    <xf numFmtId="164" fontId="3" fillId="0" borderId="1" xfId="1" applyNumberFormat="1" applyFont="1" applyFill="1" applyBorder="1" applyProtection="1"/>
    <xf numFmtId="164" fontId="3" fillId="0" borderId="18" xfId="1" applyNumberFormat="1" applyFont="1" applyFill="1" applyBorder="1" applyProtection="1"/>
    <xf numFmtId="164" fontId="3" fillId="0" borderId="19" xfId="1" applyNumberFormat="1" applyFont="1" applyFill="1" applyBorder="1" applyProtection="1"/>
    <xf numFmtId="164" fontId="3" fillId="0" borderId="20" xfId="1" applyNumberFormat="1" applyFont="1" applyFill="1" applyBorder="1" applyProtection="1"/>
    <xf numFmtId="164" fontId="3" fillId="0" borderId="21" xfId="1" applyNumberFormat="1" applyFont="1" applyFill="1" applyBorder="1" applyProtection="1"/>
    <xf numFmtId="164" fontId="3" fillId="0" borderId="11" xfId="1" applyNumberFormat="1" applyFont="1" applyFill="1" applyBorder="1" applyProtection="1"/>
    <xf numFmtId="164" fontId="3" fillId="0" borderId="24" xfId="1" applyNumberFormat="1" applyFont="1" applyFill="1" applyBorder="1" applyProtection="1"/>
    <xf numFmtId="164" fontId="3" fillId="0" borderId="3" xfId="1" applyNumberFormat="1" applyFont="1" applyFill="1" applyBorder="1" applyProtection="1"/>
    <xf numFmtId="164" fontId="3" fillId="0" borderId="66" xfId="1" applyNumberFormat="1" applyFont="1" applyFill="1" applyBorder="1" applyProtection="1"/>
    <xf numFmtId="164" fontId="3" fillId="0" borderId="40" xfId="1" applyNumberFormat="1" applyFont="1" applyFill="1" applyBorder="1" applyProtection="1"/>
    <xf numFmtId="164" fontId="3" fillId="0" borderId="67" xfId="1" applyNumberFormat="1" applyFont="1" applyFill="1" applyBorder="1" applyProtection="1"/>
    <xf numFmtId="0" fontId="6" fillId="0" borderId="26" xfId="0" applyFont="1" applyBorder="1" applyProtection="1"/>
    <xf numFmtId="17" fontId="11" fillId="5" borderId="0" xfId="0" applyNumberFormat="1" applyFont="1" applyFill="1" applyBorder="1" applyAlignment="1" applyProtection="1">
      <alignment horizontal="right" wrapText="1"/>
    </xf>
    <xf numFmtId="167" fontId="20" fillId="6" borderId="0" xfId="1" quotePrefix="1" applyNumberFormat="1" applyFont="1" applyFill="1" applyBorder="1" applyAlignment="1" applyProtection="1">
      <alignment horizontal="center"/>
      <protection locked="0"/>
    </xf>
    <xf numFmtId="167" fontId="20" fillId="6" borderId="0" xfId="1" applyNumberFormat="1" applyFont="1" applyFill="1" applyBorder="1" applyAlignment="1" applyProtection="1">
      <alignment horizontal="center"/>
      <protection locked="0"/>
    </xf>
    <xf numFmtId="17" fontId="11" fillId="6" borderId="25" xfId="0" applyNumberFormat="1" applyFont="1" applyFill="1" applyBorder="1" applyAlignment="1" applyProtection="1">
      <alignment horizontal="right"/>
    </xf>
    <xf numFmtId="167" fontId="20" fillId="6" borderId="26" xfId="1" applyNumberFormat="1" applyFont="1" applyFill="1" applyBorder="1" applyAlignment="1" applyProtection="1">
      <alignment horizontal="center"/>
      <protection locked="0"/>
    </xf>
    <xf numFmtId="167" fontId="20" fillId="3" borderId="48" xfId="1" quotePrefix="1" applyNumberFormat="1" applyFont="1" applyFill="1" applyBorder="1" applyAlignment="1" applyProtection="1">
      <alignment horizontal="center"/>
      <protection locked="0"/>
    </xf>
    <xf numFmtId="167" fontId="20" fillId="3" borderId="49" xfId="1" quotePrefix="1" applyNumberFormat="1" applyFont="1" applyFill="1" applyBorder="1" applyAlignment="1" applyProtection="1">
      <alignment horizontal="center"/>
      <protection locked="0"/>
    </xf>
    <xf numFmtId="167" fontId="20" fillId="3" borderId="50" xfId="1" applyNumberFormat="1" applyFont="1" applyFill="1" applyBorder="1" applyAlignment="1" applyProtection="1">
      <alignment horizontal="center"/>
      <protection locked="0"/>
    </xf>
    <xf numFmtId="17" fontId="11" fillId="5" borderId="33" xfId="0" applyNumberFormat="1" applyFont="1" applyFill="1" applyBorder="1" applyAlignment="1" applyProtection="1">
      <alignment horizontal="right" wrapText="1"/>
    </xf>
    <xf numFmtId="164" fontId="20" fillId="3" borderId="31" xfId="1" applyNumberFormat="1" applyFont="1" applyFill="1" applyBorder="1" applyProtection="1">
      <protection locked="0"/>
    </xf>
    <xf numFmtId="164" fontId="20" fillId="3" borderId="21" xfId="1" applyNumberFormat="1" applyFont="1" applyFill="1" applyBorder="1" applyProtection="1">
      <protection locked="0"/>
    </xf>
    <xf numFmtId="17" fontId="11" fillId="5" borderId="63" xfId="0" applyNumberFormat="1" applyFont="1" applyFill="1" applyBorder="1" applyAlignment="1" applyProtection="1">
      <alignment horizontal="right"/>
    </xf>
    <xf numFmtId="164" fontId="9" fillId="0" borderId="59" xfId="1" applyNumberFormat="1" applyFont="1" applyFill="1" applyBorder="1" applyAlignment="1" applyProtection="1">
      <alignment horizontal="center"/>
      <protection locked="0"/>
    </xf>
    <xf numFmtId="164" fontId="9" fillId="0" borderId="46" xfId="1" applyNumberFormat="1" applyFont="1" applyFill="1" applyBorder="1" applyAlignment="1" applyProtection="1">
      <alignment horizontal="center"/>
      <protection locked="0"/>
    </xf>
    <xf numFmtId="164" fontId="9" fillId="0" borderId="16" xfId="1" applyNumberFormat="1" applyFont="1" applyFill="1" applyBorder="1" applyAlignment="1" applyProtection="1">
      <alignment horizontal="center"/>
      <protection locked="0"/>
    </xf>
    <xf numFmtId="164" fontId="9" fillId="0" borderId="48" xfId="1" applyNumberFormat="1" applyFont="1" applyFill="1" applyBorder="1" applyAlignment="1" applyProtection="1">
      <alignment horizontal="center"/>
      <protection locked="0"/>
    </xf>
    <xf numFmtId="164" fontId="9" fillId="0" borderId="56" xfId="1" applyNumberFormat="1" applyFont="1" applyFill="1" applyBorder="1" applyAlignment="1" applyProtection="1">
      <alignment horizontal="center"/>
      <protection locked="0"/>
    </xf>
    <xf numFmtId="164" fontId="9" fillId="0" borderId="35" xfId="1" applyNumberFormat="1" applyFont="1" applyFill="1" applyBorder="1" applyAlignment="1" applyProtection="1">
      <alignment horizontal="center"/>
      <protection locked="0"/>
    </xf>
    <xf numFmtId="17" fontId="11" fillId="6" borderId="33" xfId="0" applyNumberFormat="1" applyFont="1" applyFill="1" applyBorder="1" applyAlignment="1" applyProtection="1">
      <alignment horizontal="right"/>
    </xf>
    <xf numFmtId="167" fontId="20" fillId="6" borderId="34" xfId="1" quotePrefix="1" applyNumberFormat="1" applyFont="1" applyFill="1" applyBorder="1" applyAlignment="1" applyProtection="1">
      <alignment horizontal="center"/>
      <protection locked="0"/>
    </xf>
    <xf numFmtId="167" fontId="20" fillId="6" borderId="34" xfId="1" applyNumberFormat="1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 applyProtection="1">
      <alignment horizontal="left"/>
    </xf>
    <xf numFmtId="165" fontId="11" fillId="0" borderId="57" xfId="4" applyNumberFormat="1" applyFont="1" applyBorder="1" applyProtection="1"/>
    <xf numFmtId="164" fontId="9" fillId="6" borderId="0" xfId="1" applyNumberFormat="1" applyFont="1" applyFill="1" applyBorder="1" applyAlignment="1" applyProtection="1">
      <alignment wrapText="1"/>
    </xf>
    <xf numFmtId="164" fontId="9" fillId="0" borderId="68" xfId="1" applyNumberFormat="1" applyFont="1" applyBorder="1" applyProtection="1"/>
    <xf numFmtId="164" fontId="9" fillId="6" borderId="34" xfId="1" applyNumberFormat="1" applyFont="1" applyFill="1" applyBorder="1" applyAlignment="1" applyProtection="1"/>
    <xf numFmtId="164" fontId="9" fillId="0" borderId="64" xfId="1" applyNumberFormat="1" applyFont="1" applyBorder="1" applyProtection="1"/>
    <xf numFmtId="0" fontId="0" fillId="6" borderId="15" xfId="0" applyFill="1" applyBorder="1"/>
    <xf numFmtId="164" fontId="9" fillId="6" borderId="0" xfId="1" applyNumberFormat="1" applyFont="1" applyFill="1" applyBorder="1" applyAlignment="1" applyProtection="1">
      <alignment horizontal="center"/>
      <protection locked="0"/>
    </xf>
    <xf numFmtId="164" fontId="9" fillId="6" borderId="34" xfId="1" applyNumberFormat="1" applyFont="1" applyFill="1" applyBorder="1" applyAlignment="1" applyProtection="1">
      <alignment horizontal="center"/>
      <protection locked="0"/>
    </xf>
    <xf numFmtId="167" fontId="20" fillId="6" borderId="15" xfId="1" quotePrefix="1" applyNumberFormat="1" applyFont="1" applyFill="1" applyBorder="1" applyAlignment="1" applyProtection="1">
      <alignment horizontal="center"/>
      <protection locked="0"/>
    </xf>
    <xf numFmtId="164" fontId="9" fillId="6" borderId="15" xfId="1" applyNumberFormat="1" applyFont="1" applyFill="1" applyBorder="1" applyProtection="1"/>
    <xf numFmtId="165" fontId="10" fillId="6" borderId="16" xfId="4" applyNumberFormat="1" applyFont="1" applyFill="1" applyBorder="1" applyProtection="1"/>
    <xf numFmtId="164" fontId="9" fillId="6" borderId="0" xfId="1" applyNumberFormat="1" applyFont="1" applyFill="1" applyBorder="1" applyProtection="1"/>
    <xf numFmtId="164" fontId="9" fillId="6" borderId="26" xfId="1" applyNumberFormat="1" applyFont="1" applyFill="1" applyBorder="1" applyProtection="1"/>
    <xf numFmtId="164" fontId="9" fillId="6" borderId="34" xfId="1" applyNumberFormat="1" applyFont="1" applyFill="1" applyBorder="1" applyProtection="1"/>
    <xf numFmtId="164" fontId="9" fillId="6" borderId="35" xfId="1" applyNumberFormat="1" applyFont="1" applyFill="1" applyBorder="1" applyProtection="1"/>
    <xf numFmtId="0" fontId="0" fillId="6" borderId="52" xfId="0" applyFill="1" applyBorder="1"/>
    <xf numFmtId="0" fontId="0" fillId="6" borderId="53" xfId="0" applyFill="1" applyBorder="1"/>
    <xf numFmtId="167" fontId="20" fillId="6" borderId="53" xfId="1" quotePrefix="1" applyNumberFormat="1" applyFont="1" applyFill="1" applyBorder="1" applyAlignment="1" applyProtection="1">
      <alignment horizontal="center"/>
      <protection locked="0"/>
    </xf>
    <xf numFmtId="164" fontId="9" fillId="6" borderId="53" xfId="1" applyNumberFormat="1" applyFont="1" applyFill="1" applyBorder="1" applyProtection="1"/>
    <xf numFmtId="165" fontId="10" fillId="6" borderId="53" xfId="4" applyNumberFormat="1" applyFont="1" applyFill="1" applyBorder="1" applyProtection="1"/>
    <xf numFmtId="165" fontId="10" fillId="6" borderId="54" xfId="4" applyNumberFormat="1" applyFont="1" applyFill="1" applyBorder="1" applyProtection="1"/>
    <xf numFmtId="165" fontId="10" fillId="6" borderId="52" xfId="4" applyNumberFormat="1" applyFont="1" applyFill="1" applyBorder="1" applyProtection="1"/>
    <xf numFmtId="164" fontId="9" fillId="0" borderId="60" xfId="1" applyNumberFormat="1" applyFont="1" applyFill="1" applyBorder="1" applyAlignment="1" applyProtection="1">
      <alignment horizontal="center"/>
      <protection locked="0"/>
    </xf>
    <xf numFmtId="164" fontId="9" fillId="0" borderId="37" xfId="1" applyNumberFormat="1" applyFont="1" applyFill="1" applyBorder="1" applyAlignment="1" applyProtection="1">
      <alignment horizontal="center"/>
      <protection locked="0"/>
    </xf>
    <xf numFmtId="164" fontId="9" fillId="0" borderId="49" xfId="1" applyNumberFormat="1" applyFont="1" applyFill="1" applyBorder="1" applyAlignment="1" applyProtection="1">
      <alignment horizontal="center"/>
      <protection locked="0"/>
    </xf>
    <xf numFmtId="164" fontId="9" fillId="0" borderId="50" xfId="1" applyNumberFormat="1" applyFont="1" applyFill="1" applyBorder="1" applyAlignment="1" applyProtection="1">
      <alignment horizontal="center"/>
      <protection locked="0"/>
    </xf>
    <xf numFmtId="164" fontId="15" fillId="6" borderId="53" xfId="1" applyNumberFormat="1" applyFont="1" applyFill="1" applyBorder="1" applyProtection="1"/>
    <xf numFmtId="0" fontId="0" fillId="5" borderId="52" xfId="0" applyFill="1" applyBorder="1"/>
    <xf numFmtId="17" fontId="21" fillId="3" borderId="1" xfId="0" applyNumberFormat="1" applyFont="1" applyFill="1" applyBorder="1" applyAlignment="1" applyProtection="1">
      <alignment horizontal="center"/>
    </xf>
    <xf numFmtId="164" fontId="15" fillId="0" borderId="36" xfId="1" applyNumberFormat="1" applyFont="1" applyBorder="1" applyProtection="1"/>
    <xf numFmtId="165" fontId="15" fillId="0" borderId="29" xfId="4" applyNumberFormat="1" applyFont="1" applyBorder="1" applyProtection="1"/>
    <xf numFmtId="0" fontId="11" fillId="0" borderId="26" xfId="0" applyFont="1" applyBorder="1" applyAlignment="1">
      <alignment horizontal="center"/>
    </xf>
    <xf numFmtId="0" fontId="0" fillId="6" borderId="25" xfId="0" applyFill="1" applyBorder="1"/>
    <xf numFmtId="0" fontId="0" fillId="6" borderId="0" xfId="0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164" fontId="11" fillId="6" borderId="0" xfId="0" applyNumberFormat="1" applyFont="1" applyFill="1" applyBorder="1" applyAlignment="1"/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43" fontId="11" fillId="6" borderId="0" xfId="1" applyFont="1" applyFill="1" applyBorder="1" applyAlignment="1">
      <alignment vertical="center"/>
    </xf>
    <xf numFmtId="0" fontId="0" fillId="6" borderId="37" xfId="0" applyFill="1" applyBorder="1"/>
    <xf numFmtId="0" fontId="0" fillId="6" borderId="36" xfId="0" applyFill="1" applyBorder="1"/>
    <xf numFmtId="0" fontId="0" fillId="6" borderId="31" xfId="0" applyFill="1" applyBorder="1"/>
    <xf numFmtId="17" fontId="11" fillId="6" borderId="25" xfId="0" applyNumberFormat="1" applyFont="1" applyFill="1" applyBorder="1" applyAlignment="1" applyProtection="1">
      <alignment horizontal="right" wrapText="1"/>
    </xf>
    <xf numFmtId="164" fontId="2" fillId="0" borderId="0" xfId="1" quotePrefix="1" applyNumberFormat="1" applyFont="1" applyFill="1" applyBorder="1" applyAlignment="1" applyProtection="1">
      <protection locked="0"/>
    </xf>
    <xf numFmtId="164" fontId="2" fillId="0" borderId="0" xfId="1" applyNumberFormat="1" applyFont="1" applyBorder="1" applyAlignment="1"/>
    <xf numFmtId="0" fontId="11" fillId="0" borderId="53" xfId="0" applyFont="1" applyBorder="1" applyAlignment="1" applyProtection="1"/>
    <xf numFmtId="0" fontId="11" fillId="0" borderId="54" xfId="0" applyFont="1" applyBorder="1" applyAlignment="1" applyProtection="1"/>
    <xf numFmtId="164" fontId="20" fillId="3" borderId="31" xfId="1" applyNumberFormat="1" applyFont="1" applyFill="1" applyBorder="1" applyAlignment="1" applyProtection="1">
      <protection locked="0"/>
    </xf>
    <xf numFmtId="164" fontId="20" fillId="3" borderId="18" xfId="1" applyNumberFormat="1" applyFont="1" applyFill="1" applyBorder="1" applyAlignment="1" applyProtection="1">
      <protection locked="0"/>
    </xf>
    <xf numFmtId="164" fontId="2" fillId="0" borderId="34" xfId="1" applyNumberFormat="1" applyFont="1" applyBorder="1" applyAlignment="1"/>
    <xf numFmtId="0" fontId="18" fillId="0" borderId="52" xfId="0" applyFont="1" applyBorder="1" applyAlignment="1">
      <alignment horizontal="left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1" fillId="2" borderId="63" xfId="0" applyNumberFormat="1" applyFont="1" applyFill="1" applyBorder="1" applyAlignment="1" applyProtection="1">
      <alignment horizontal="center" vertical="center" wrapText="1"/>
    </xf>
    <xf numFmtId="0" fontId="9" fillId="0" borderId="61" xfId="0" applyFont="1" applyBorder="1" applyAlignment="1">
      <alignment wrapText="1"/>
    </xf>
    <xf numFmtId="0" fontId="0" fillId="0" borderId="64" xfId="0" applyBorder="1" applyAlignment="1">
      <alignment wrapText="1"/>
    </xf>
    <xf numFmtId="0" fontId="21" fillId="3" borderId="63" xfId="0" applyFont="1" applyFill="1" applyBorder="1" applyAlignment="1" applyProtection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70" fontId="0" fillId="0" borderId="0" xfId="0" applyNumberFormat="1" applyAlignment="1" applyProtection="1"/>
    <xf numFmtId="170" fontId="0" fillId="0" borderId="0" xfId="0" applyNumberFormat="1" applyAlignment="1"/>
    <xf numFmtId="0" fontId="12" fillId="4" borderId="28" xfId="0" applyFont="1" applyFill="1" applyBorder="1" applyAlignment="1" applyProtection="1">
      <alignment horizontal="center"/>
    </xf>
    <xf numFmtId="0" fontId="12" fillId="4" borderId="29" xfId="0" applyFont="1" applyFill="1" applyBorder="1" applyAlignment="1" applyProtection="1">
      <alignment horizontal="center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25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1" fillId="4" borderId="32" xfId="0" applyNumberFormat="1" applyFont="1" applyFill="1" applyBorder="1" applyAlignment="1" applyProtection="1">
      <alignment horizontal="center" vertical="center" wrapText="1"/>
    </xf>
    <xf numFmtId="49" fontId="11" fillId="4" borderId="25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wrapText="1"/>
    </xf>
    <xf numFmtId="49" fontId="11" fillId="4" borderId="38" xfId="0" applyNumberFormat="1" applyFont="1" applyFill="1" applyBorder="1" applyAlignment="1" applyProtection="1">
      <alignment horizontal="center" vertical="center" wrapText="1"/>
    </xf>
    <xf numFmtId="49" fontId="11" fillId="4" borderId="36" xfId="0" applyNumberFormat="1" applyFont="1" applyFill="1" applyBorder="1" applyAlignment="1" applyProtection="1">
      <alignment horizontal="center" vertical="center" wrapText="1"/>
    </xf>
    <xf numFmtId="0" fontId="0" fillId="0" borderId="50" xfId="0" applyBorder="1" applyAlignment="1">
      <alignment wrapText="1"/>
    </xf>
    <xf numFmtId="0" fontId="11" fillId="5" borderId="60" xfId="0" applyFont="1" applyFill="1" applyBorder="1" applyAlignment="1" applyProtection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11" fillId="5" borderId="37" xfId="0" applyFont="1" applyFill="1" applyBorder="1" applyAlignment="1" applyProtection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11" fillId="5" borderId="63" xfId="0" applyFont="1" applyFill="1" applyBorder="1" applyAlignment="1" applyProtection="1">
      <alignment horizontal="center" vertical="center" wrapText="1"/>
    </xf>
    <xf numFmtId="0" fontId="11" fillId="5" borderId="61" xfId="0" applyFont="1" applyFill="1" applyBorder="1" applyAlignment="1" applyProtection="1">
      <alignment horizontal="center" vertical="center" wrapText="1"/>
    </xf>
    <xf numFmtId="0" fontId="11" fillId="5" borderId="64" xfId="0" applyFont="1" applyFill="1" applyBorder="1" applyAlignment="1" applyProtection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11" fillId="5" borderId="59" xfId="0" applyFont="1" applyFill="1" applyBorder="1" applyAlignment="1" applyProtection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21" fillId="3" borderId="22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3" xfId="0" applyFill="1" applyBorder="1" applyAlignment="1">
      <alignment wrapText="1"/>
    </xf>
    <xf numFmtId="0" fontId="0" fillId="4" borderId="34" xfId="0" applyFill="1" applyBorder="1" applyAlignment="1">
      <alignment wrapText="1"/>
    </xf>
    <xf numFmtId="0" fontId="0" fillId="4" borderId="35" xfId="0" applyFill="1" applyBorder="1" applyAlignment="1">
      <alignment wrapText="1"/>
    </xf>
    <xf numFmtId="0" fontId="11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1" fillId="5" borderId="55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44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41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11" fillId="5" borderId="57" xfId="0" applyFont="1" applyFill="1" applyBorder="1" applyAlignment="1" applyProtection="1">
      <alignment horizontal="center" vertical="center" wrapText="1"/>
    </xf>
    <xf numFmtId="0" fontId="11" fillId="5" borderId="65" xfId="0" applyFont="1" applyFill="1" applyBorder="1" applyAlignment="1" applyProtection="1">
      <alignment horizontal="center" vertical="center" wrapText="1"/>
    </xf>
    <xf numFmtId="0" fontId="11" fillId="5" borderId="62" xfId="0" applyFont="1" applyFill="1" applyBorder="1" applyAlignment="1" applyProtection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12" xfId="0" applyFont="1" applyFill="1" applyBorder="1" applyAlignment="1" applyProtection="1">
      <alignment horizontal="center" vertical="center" wrapText="1"/>
    </xf>
    <xf numFmtId="0" fontId="21" fillId="3" borderId="49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19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7" fontId="7" fillId="0" borderId="30" xfId="1" quotePrefix="1" applyNumberFormat="1" applyFont="1" applyFill="1" applyBorder="1" applyAlignment="1" applyProtection="1">
      <alignment horizontal="center"/>
      <protection locked="0"/>
    </xf>
    <xf numFmtId="167" fontId="7" fillId="0" borderId="3" xfId="1" quotePrefix="1" applyNumberFormat="1" applyFont="1" applyFill="1" applyBorder="1" applyAlignment="1" applyProtection="1">
      <alignment horizontal="center"/>
      <protection locked="0"/>
    </xf>
    <xf numFmtId="17" fontId="11" fillId="2" borderId="32" xfId="1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" fontId="11" fillId="2" borderId="25" xfId="1" applyNumberFormat="1" applyFont="1" applyFill="1" applyBorder="1" applyAlignment="1" applyProtection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49" fontId="11" fillId="2" borderId="38" xfId="1" applyNumberFormat="1" applyFont="1" applyFill="1" applyBorder="1" applyAlignment="1" applyProtection="1">
      <alignment horizontal="center" vertical="center" wrapText="1"/>
    </xf>
    <xf numFmtId="49" fontId="11" fillId="2" borderId="36" xfId="1" applyNumberFormat="1" applyFont="1" applyFill="1" applyBorder="1" applyAlignment="1" applyProtection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70" fontId="0" fillId="0" borderId="0" xfId="0" applyNumberFormat="1" applyBorder="1" applyAlignment="1" applyProtection="1"/>
    <xf numFmtId="170" fontId="0" fillId="0" borderId="0" xfId="0" applyNumberFormat="1" applyBorder="1" applyAlignment="1"/>
    <xf numFmtId="167" fontId="7" fillId="0" borderId="23" xfId="1" quotePrefix="1" applyNumberFormat="1" applyFont="1" applyFill="1" applyBorder="1" applyAlignment="1" applyProtection="1">
      <alignment horizontal="center"/>
      <protection locked="0"/>
    </xf>
    <xf numFmtId="167" fontId="7" fillId="0" borderId="11" xfId="1" quotePrefix="1" applyNumberFormat="1" applyFont="1" applyFill="1" applyBorder="1" applyAlignment="1" applyProtection="1">
      <alignment horizontal="center"/>
      <protection locked="0"/>
    </xf>
    <xf numFmtId="167" fontId="7" fillId="0" borderId="39" xfId="1" quotePrefix="1" applyNumberFormat="1" applyFont="1" applyFill="1" applyBorder="1" applyAlignment="1" applyProtection="1">
      <alignment horizontal="center"/>
      <protection locked="0"/>
    </xf>
    <xf numFmtId="167" fontId="7" fillId="0" borderId="40" xfId="1" quotePrefix="1" applyNumberFormat="1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14" fillId="2" borderId="6" xfId="1" applyNumberFormat="1" applyFont="1" applyFill="1" applyBorder="1" applyAlignment="1" applyProtection="1">
      <alignment horizontal="center" vertical="center" wrapText="1"/>
    </xf>
    <xf numFmtId="49" fontId="14" fillId="2" borderId="12" xfId="1" applyNumberFormat="1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11" fillId="2" borderId="8" xfId="1" applyNumberFormat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9" fontId="11" fillId="2" borderId="32" xfId="1" applyNumberFormat="1" applyFont="1" applyFill="1" applyBorder="1" applyAlignment="1" applyProtection="1">
      <alignment horizontal="center" vertical="center" wrapText="1"/>
    </xf>
    <xf numFmtId="49" fontId="11" fillId="2" borderId="25" xfId="1" applyNumberFormat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E9F3F7"/>
      <color rgb="FFCCFFCC"/>
      <color rgb="FFFFFFCC"/>
      <color rgb="FFF3F9FB"/>
      <color rgb="FF0000CC"/>
      <color rgb="FF0000FF"/>
      <color rgb="FFD7EAF1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="85" zoomScaleNormal="85" workbookViewId="0">
      <selection activeCell="B1" sqref="B1"/>
    </sheetView>
  </sheetViews>
  <sheetFormatPr defaultRowHeight="12.75"/>
  <cols>
    <col min="1" max="1" width="11.28515625" customWidth="1"/>
    <col min="2" max="4" width="11" customWidth="1"/>
    <col min="5" max="6" width="10.7109375" customWidth="1"/>
    <col min="7" max="7" width="16" customWidth="1"/>
    <col min="8" max="19" width="9.7109375" customWidth="1"/>
  </cols>
  <sheetData>
    <row r="1" spans="1:19" ht="12.75" customHeight="1">
      <c r="A1" s="350">
        <v>41074</v>
      </c>
      <c r="B1" s="6" t="s">
        <v>77</v>
      </c>
      <c r="C1" s="6"/>
      <c r="D1" s="6"/>
      <c r="E1" s="3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</row>
    <row r="2" spans="1:19" ht="12.75" customHeight="1">
      <c r="A2" s="281" t="s">
        <v>1</v>
      </c>
      <c r="B2" s="280" t="s">
        <v>52</v>
      </c>
      <c r="C2" s="24"/>
      <c r="D2" s="25"/>
      <c r="E2" s="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281" t="s">
        <v>51</v>
      </c>
      <c r="B3" s="72" t="s">
        <v>19</v>
      </c>
      <c r="C3" s="179"/>
      <c r="D3" s="180"/>
      <c r="E3" s="181"/>
      <c r="G3" s="18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 customHeight="1">
      <c r="A4" s="281" t="s">
        <v>50</v>
      </c>
      <c r="B4" s="72" t="s">
        <v>48</v>
      </c>
      <c r="C4" s="179"/>
      <c r="D4" s="180"/>
      <c r="E4" s="181"/>
      <c r="G4" s="18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.75" customHeight="1"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2.75" customHeight="1">
      <c r="A6" s="10"/>
      <c r="B6" s="8"/>
      <c r="C6" s="8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 customHeight="1" thickBot="1">
      <c r="A7" s="10"/>
      <c r="B7" s="8"/>
      <c r="C7" s="8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.75" customHeight="1" thickBot="1">
      <c r="A8" s="1"/>
      <c r="B8" s="1"/>
      <c r="C8" s="1"/>
      <c r="D8" s="1"/>
      <c r="E8" s="384" t="s">
        <v>9</v>
      </c>
      <c r="F8" s="385"/>
      <c r="G8" s="69" t="s">
        <v>53</v>
      </c>
      <c r="H8" s="144"/>
      <c r="I8" s="144"/>
      <c r="J8" s="144"/>
      <c r="K8" s="144"/>
      <c r="L8" s="144"/>
      <c r="M8" s="144"/>
      <c r="N8" s="144"/>
      <c r="O8" s="144"/>
      <c r="P8" s="185"/>
      <c r="Q8" s="321" t="s">
        <v>40</v>
      </c>
      <c r="R8" s="219"/>
      <c r="S8" s="376" t="s">
        <v>4</v>
      </c>
    </row>
    <row r="9" spans="1:19" ht="12.75" customHeight="1">
      <c r="A9" s="386" t="s">
        <v>30</v>
      </c>
      <c r="B9" s="386" t="s">
        <v>0</v>
      </c>
      <c r="C9" s="386" t="s">
        <v>47</v>
      </c>
      <c r="D9" s="386" t="s">
        <v>67</v>
      </c>
      <c r="E9" s="389" t="s">
        <v>5</v>
      </c>
      <c r="F9" s="392" t="s">
        <v>6</v>
      </c>
      <c r="G9" s="300" t="s">
        <v>56</v>
      </c>
      <c r="H9" s="146">
        <v>40881</v>
      </c>
      <c r="I9" s="147">
        <v>40909</v>
      </c>
      <c r="J9" s="147">
        <v>40944</v>
      </c>
      <c r="K9" s="147">
        <v>40972</v>
      </c>
      <c r="L9" s="147">
        <v>41000</v>
      </c>
      <c r="M9" s="147">
        <v>41035</v>
      </c>
      <c r="N9" s="147">
        <v>41072</v>
      </c>
      <c r="O9" s="147">
        <v>41101</v>
      </c>
      <c r="P9" s="148">
        <v>41130</v>
      </c>
      <c r="Q9" s="379" t="s">
        <v>68</v>
      </c>
      <c r="R9" s="379" t="s">
        <v>69</v>
      </c>
      <c r="S9" s="377"/>
    </row>
    <row r="10" spans="1:19" ht="12.75" customHeight="1" thickBot="1">
      <c r="A10" s="387"/>
      <c r="B10" s="387"/>
      <c r="C10" s="387"/>
      <c r="D10" s="387"/>
      <c r="E10" s="390"/>
      <c r="F10" s="393"/>
      <c r="G10" s="308" t="s">
        <v>57</v>
      </c>
      <c r="H10" s="305">
        <v>40908</v>
      </c>
      <c r="I10" s="306">
        <v>40943</v>
      </c>
      <c r="J10" s="306">
        <v>40971</v>
      </c>
      <c r="K10" s="306">
        <v>40999</v>
      </c>
      <c r="L10" s="306">
        <v>41034</v>
      </c>
      <c r="M10" s="306">
        <v>41062</v>
      </c>
      <c r="N10" s="306">
        <v>41100</v>
      </c>
      <c r="O10" s="306">
        <v>41129</v>
      </c>
      <c r="P10" s="307">
        <v>41158</v>
      </c>
      <c r="Q10" s="380"/>
      <c r="R10" s="380"/>
      <c r="S10" s="377"/>
    </row>
    <row r="11" spans="1:19" ht="12.75" customHeight="1">
      <c r="A11" s="387"/>
      <c r="B11" s="387"/>
      <c r="C11" s="387"/>
      <c r="D11" s="387"/>
      <c r="E11" s="390"/>
      <c r="F11" s="393"/>
      <c r="G11" s="365"/>
      <c r="H11" s="301"/>
      <c r="I11" s="301"/>
      <c r="J11" s="301"/>
      <c r="K11" s="301"/>
      <c r="L11" s="301"/>
      <c r="M11" s="301"/>
      <c r="N11" s="301"/>
      <c r="O11" s="301"/>
      <c r="P11" s="304"/>
      <c r="Q11" s="380"/>
      <c r="R11" s="380"/>
      <c r="S11" s="377"/>
    </row>
    <row r="12" spans="1:19" ht="12.75" customHeight="1" thickBot="1">
      <c r="A12" s="388"/>
      <c r="B12" s="388"/>
      <c r="C12" s="388"/>
      <c r="D12" s="388"/>
      <c r="E12" s="391"/>
      <c r="F12" s="394"/>
      <c r="G12" s="303"/>
      <c r="H12" s="301"/>
      <c r="I12" s="301"/>
      <c r="J12" s="301"/>
      <c r="K12" s="301"/>
      <c r="L12" s="301"/>
      <c r="M12" s="301"/>
      <c r="N12" s="301"/>
      <c r="O12" s="301"/>
      <c r="P12" s="304"/>
      <c r="Q12" s="381"/>
      <c r="R12" s="381"/>
      <c r="S12" s="378"/>
    </row>
    <row r="13" spans="1:19" ht="12.75" customHeight="1">
      <c r="A13" s="263"/>
      <c r="B13" s="264"/>
      <c r="C13" s="265"/>
      <c r="D13" s="274"/>
      <c r="E13" s="93" t="s">
        <v>54</v>
      </c>
      <c r="F13" s="192"/>
      <c r="G13" s="303"/>
      <c r="H13" s="301"/>
      <c r="I13" s="301"/>
      <c r="J13" s="301"/>
      <c r="K13" s="301"/>
      <c r="L13" s="301"/>
      <c r="M13" s="301"/>
      <c r="N13" s="301"/>
      <c r="O13" s="301"/>
      <c r="P13" s="302"/>
      <c r="Q13" s="301"/>
      <c r="R13" s="301"/>
      <c r="S13" s="322" t="s">
        <v>24</v>
      </c>
    </row>
    <row r="14" spans="1:19" ht="12.75" customHeight="1">
      <c r="A14" s="193" t="s">
        <v>25</v>
      </c>
      <c r="B14" s="4"/>
      <c r="C14" s="266">
        <f>COUNT(A15:A49)</f>
        <v>6</v>
      </c>
      <c r="D14" s="274"/>
      <c r="E14" s="117">
        <f>ROUND(SUM(E15:E49)/$C14,0)</f>
        <v>37</v>
      </c>
      <c r="F14" s="118">
        <f>ROUND(SUM(F15:F49)/$C14,0)</f>
        <v>9</v>
      </c>
      <c r="G14" s="303"/>
      <c r="H14" s="301"/>
      <c r="I14" s="301"/>
      <c r="J14" s="301"/>
      <c r="K14" s="301"/>
      <c r="L14" s="301"/>
      <c r="M14" s="301"/>
      <c r="N14" s="301"/>
      <c r="O14" s="301"/>
      <c r="P14" s="302"/>
      <c r="Q14" s="323"/>
      <c r="R14" s="323"/>
      <c r="S14" s="324">
        <f t="shared" ref="S14" si="0">ROUND(SUM(S15:S49)/$C14,0)</f>
        <v>46</v>
      </c>
    </row>
    <row r="15" spans="1:19" ht="5.0999999999999996" customHeight="1" thickBot="1">
      <c r="A15" s="267"/>
      <c r="B15" s="268"/>
      <c r="C15" s="269"/>
      <c r="D15" s="275"/>
      <c r="E15" s="124"/>
      <c r="F15" s="126"/>
      <c r="G15" s="318"/>
      <c r="H15" s="319"/>
      <c r="I15" s="319"/>
      <c r="J15" s="319"/>
      <c r="K15" s="319"/>
      <c r="L15" s="319"/>
      <c r="M15" s="319"/>
      <c r="N15" s="319"/>
      <c r="O15" s="319"/>
      <c r="P15" s="320"/>
      <c r="Q15" s="325"/>
      <c r="R15" s="325"/>
      <c r="S15" s="326"/>
    </row>
    <row r="16" spans="1:19">
      <c r="A16" s="194">
        <v>621</v>
      </c>
      <c r="B16" s="253">
        <v>40923</v>
      </c>
      <c r="C16" s="148">
        <v>40891</v>
      </c>
      <c r="D16" s="198">
        <v>1</v>
      </c>
      <c r="E16" s="87">
        <f t="shared" ref="E16:E48" si="1">IF($D16=1,S16,0)</f>
        <v>40</v>
      </c>
      <c r="F16" s="88">
        <f t="shared" ref="F16:F48" si="2">IF($D16&lt;&gt;1,S16,0)</f>
        <v>0</v>
      </c>
      <c r="G16" s="200"/>
      <c r="H16" s="89">
        <v>38</v>
      </c>
      <c r="I16" s="90"/>
      <c r="J16" s="90">
        <v>2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186">
        <v>0</v>
      </c>
      <c r="Q16" s="89">
        <v>0</v>
      </c>
      <c r="R16" s="309">
        <v>0</v>
      </c>
      <c r="S16" s="189">
        <f>SUM(H16:R16)</f>
        <v>40</v>
      </c>
    </row>
    <row r="17" spans="1:19">
      <c r="A17" s="194">
        <f>+A16+1</f>
        <v>622</v>
      </c>
      <c r="B17" s="253">
        <v>40953</v>
      </c>
      <c r="C17" s="148">
        <f>+C16+35</f>
        <v>40926</v>
      </c>
      <c r="D17" s="198">
        <v>1</v>
      </c>
      <c r="E17" s="73">
        <f t="shared" si="1"/>
        <v>32</v>
      </c>
      <c r="F17" s="74">
        <f t="shared" si="2"/>
        <v>0</v>
      </c>
      <c r="G17" s="200"/>
      <c r="H17" s="182">
        <v>0</v>
      </c>
      <c r="I17" s="55">
        <v>29</v>
      </c>
      <c r="J17" s="55">
        <v>0</v>
      </c>
      <c r="K17" s="55">
        <v>3</v>
      </c>
      <c r="L17" s="55">
        <v>0</v>
      </c>
      <c r="M17" s="55">
        <v>0</v>
      </c>
      <c r="N17" s="55">
        <v>0</v>
      </c>
      <c r="O17" s="55">
        <v>0</v>
      </c>
      <c r="P17" s="68">
        <v>0</v>
      </c>
      <c r="Q17" s="54">
        <v>0</v>
      </c>
      <c r="R17" s="56">
        <v>0</v>
      </c>
      <c r="S17" s="190">
        <f t="shared" ref="S17:S48" si="3">SUM(H17:R17)</f>
        <v>32</v>
      </c>
    </row>
    <row r="18" spans="1:19">
      <c r="A18" s="194">
        <f t="shared" ref="A18:A21" si="4">+A17+1</f>
        <v>623</v>
      </c>
      <c r="B18" s="253">
        <v>40983</v>
      </c>
      <c r="C18" s="148">
        <f>+C17+28</f>
        <v>40954</v>
      </c>
      <c r="D18" s="198">
        <v>1</v>
      </c>
      <c r="E18" s="73">
        <f t="shared" si="1"/>
        <v>35</v>
      </c>
      <c r="F18" s="74">
        <f t="shared" si="2"/>
        <v>0</v>
      </c>
      <c r="G18" s="200"/>
      <c r="H18" s="182">
        <v>0</v>
      </c>
      <c r="I18" s="55">
        <v>0</v>
      </c>
      <c r="J18" s="55">
        <v>17</v>
      </c>
      <c r="K18" s="55">
        <v>18</v>
      </c>
      <c r="L18" s="55">
        <v>0</v>
      </c>
      <c r="M18" s="55">
        <v>0</v>
      </c>
      <c r="N18" s="55">
        <v>0</v>
      </c>
      <c r="O18" s="55">
        <v>0</v>
      </c>
      <c r="P18" s="68">
        <v>0</v>
      </c>
      <c r="Q18" s="54">
        <v>0</v>
      </c>
      <c r="R18" s="56">
        <v>0</v>
      </c>
      <c r="S18" s="190">
        <f t="shared" si="3"/>
        <v>35</v>
      </c>
    </row>
    <row r="19" spans="1:19">
      <c r="A19" s="194">
        <f t="shared" si="4"/>
        <v>624</v>
      </c>
      <c r="B19" s="253">
        <v>41013</v>
      </c>
      <c r="C19" s="148">
        <f t="shared" ref="C19" si="5">+C18+35</f>
        <v>40989</v>
      </c>
      <c r="D19" s="198">
        <v>0</v>
      </c>
      <c r="E19" s="73">
        <f t="shared" si="1"/>
        <v>0</v>
      </c>
      <c r="F19" s="74">
        <f t="shared" si="2"/>
        <v>55</v>
      </c>
      <c r="G19" s="200"/>
      <c r="H19" s="182">
        <v>0</v>
      </c>
      <c r="I19" s="55">
        <v>0</v>
      </c>
      <c r="J19" s="55">
        <v>0</v>
      </c>
      <c r="K19" s="55">
        <v>51</v>
      </c>
      <c r="L19" s="55">
        <v>0</v>
      </c>
      <c r="M19" s="55">
        <v>4</v>
      </c>
      <c r="N19" s="55">
        <v>0</v>
      </c>
      <c r="O19" s="55">
        <v>0</v>
      </c>
      <c r="P19" s="68">
        <v>0</v>
      </c>
      <c r="Q19" s="54">
        <v>0</v>
      </c>
      <c r="R19" s="56">
        <v>0</v>
      </c>
      <c r="S19" s="190">
        <f t="shared" si="3"/>
        <v>55</v>
      </c>
    </row>
    <row r="20" spans="1:19">
      <c r="A20" s="194">
        <f t="shared" si="4"/>
        <v>625</v>
      </c>
      <c r="B20" s="253">
        <v>41043</v>
      </c>
      <c r="C20" s="148">
        <f>+C19+28</f>
        <v>41017</v>
      </c>
      <c r="D20" s="198">
        <v>1</v>
      </c>
      <c r="E20" s="73">
        <f t="shared" si="1"/>
        <v>64</v>
      </c>
      <c r="F20" s="74">
        <f t="shared" si="2"/>
        <v>0</v>
      </c>
      <c r="G20" s="200"/>
      <c r="H20" s="182">
        <v>0</v>
      </c>
      <c r="I20" s="55">
        <v>0</v>
      </c>
      <c r="J20" s="55">
        <v>0</v>
      </c>
      <c r="K20" s="55">
        <v>0</v>
      </c>
      <c r="L20" s="55">
        <v>63</v>
      </c>
      <c r="M20" s="55">
        <v>0</v>
      </c>
      <c r="N20" s="55">
        <v>1</v>
      </c>
      <c r="O20" s="55">
        <v>0</v>
      </c>
      <c r="P20" s="68">
        <v>0</v>
      </c>
      <c r="Q20" s="54">
        <v>0</v>
      </c>
      <c r="R20" s="56">
        <v>0</v>
      </c>
      <c r="S20" s="190">
        <f t="shared" si="3"/>
        <v>64</v>
      </c>
    </row>
    <row r="21" spans="1:19">
      <c r="A21" s="194">
        <f t="shared" si="4"/>
        <v>626</v>
      </c>
      <c r="B21" s="253">
        <v>41073</v>
      </c>
      <c r="C21" s="148">
        <f>+C20+28</f>
        <v>41045</v>
      </c>
      <c r="D21" s="198">
        <v>1</v>
      </c>
      <c r="E21" s="73">
        <f t="shared" si="1"/>
        <v>50</v>
      </c>
      <c r="F21" s="74">
        <f t="shared" si="2"/>
        <v>0</v>
      </c>
      <c r="G21" s="200"/>
      <c r="H21" s="182">
        <v>0</v>
      </c>
      <c r="I21" s="55">
        <v>0</v>
      </c>
      <c r="J21" s="55">
        <v>0</v>
      </c>
      <c r="K21" s="55">
        <v>0</v>
      </c>
      <c r="L21" s="55">
        <v>0</v>
      </c>
      <c r="M21" s="55">
        <v>49</v>
      </c>
      <c r="N21" s="55">
        <v>0</v>
      </c>
      <c r="O21" s="55">
        <v>1</v>
      </c>
      <c r="P21" s="68">
        <v>0</v>
      </c>
      <c r="Q21" s="54">
        <v>0</v>
      </c>
      <c r="R21" s="56">
        <v>0</v>
      </c>
      <c r="S21" s="190">
        <f t="shared" si="3"/>
        <v>50</v>
      </c>
    </row>
    <row r="22" spans="1:19">
      <c r="A22" s="194"/>
      <c r="B22" s="254"/>
      <c r="C22" s="149"/>
      <c r="D22" s="198">
        <v>0</v>
      </c>
      <c r="E22" s="73">
        <f t="shared" si="1"/>
        <v>0</v>
      </c>
      <c r="F22" s="74">
        <f t="shared" si="2"/>
        <v>0</v>
      </c>
      <c r="G22" s="200"/>
      <c r="H22" s="182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68">
        <v>0</v>
      </c>
      <c r="Q22" s="54">
        <v>0</v>
      </c>
      <c r="R22" s="56">
        <v>0</v>
      </c>
      <c r="S22" s="190">
        <f t="shared" si="3"/>
        <v>0</v>
      </c>
    </row>
    <row r="23" spans="1:19">
      <c r="A23" s="194"/>
      <c r="B23" s="254"/>
      <c r="C23" s="149"/>
      <c r="D23" s="198">
        <v>0</v>
      </c>
      <c r="E23" s="73">
        <f t="shared" si="1"/>
        <v>0</v>
      </c>
      <c r="F23" s="74">
        <f t="shared" si="2"/>
        <v>0</v>
      </c>
      <c r="G23" s="200"/>
      <c r="H23" s="182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68">
        <v>0</v>
      </c>
      <c r="Q23" s="54">
        <v>0</v>
      </c>
      <c r="R23" s="56">
        <v>0</v>
      </c>
      <c r="S23" s="190">
        <f t="shared" si="3"/>
        <v>0</v>
      </c>
    </row>
    <row r="24" spans="1:19">
      <c r="A24" s="194"/>
      <c r="B24" s="254"/>
      <c r="C24" s="149"/>
      <c r="D24" s="198">
        <v>0</v>
      </c>
      <c r="E24" s="73">
        <f t="shared" si="1"/>
        <v>0</v>
      </c>
      <c r="F24" s="74">
        <f t="shared" si="2"/>
        <v>0</v>
      </c>
      <c r="G24" s="200"/>
      <c r="H24" s="182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68">
        <v>0</v>
      </c>
      <c r="Q24" s="54">
        <v>0</v>
      </c>
      <c r="R24" s="56">
        <v>0</v>
      </c>
      <c r="S24" s="190">
        <f t="shared" si="3"/>
        <v>0</v>
      </c>
    </row>
    <row r="25" spans="1:19">
      <c r="A25" s="194"/>
      <c r="B25" s="254"/>
      <c r="C25" s="149"/>
      <c r="D25" s="198">
        <v>0</v>
      </c>
      <c r="E25" s="73">
        <f t="shared" si="1"/>
        <v>0</v>
      </c>
      <c r="F25" s="74">
        <f t="shared" si="2"/>
        <v>0</v>
      </c>
      <c r="G25" s="200"/>
      <c r="H25" s="182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68">
        <v>0</v>
      </c>
      <c r="Q25" s="54">
        <v>0</v>
      </c>
      <c r="R25" s="56">
        <v>0</v>
      </c>
      <c r="S25" s="190">
        <f t="shared" si="3"/>
        <v>0</v>
      </c>
    </row>
    <row r="26" spans="1:19">
      <c r="A26" s="194"/>
      <c r="B26" s="254"/>
      <c r="C26" s="149"/>
      <c r="D26" s="198">
        <v>0</v>
      </c>
      <c r="E26" s="73">
        <f t="shared" si="1"/>
        <v>0</v>
      </c>
      <c r="F26" s="74">
        <f t="shared" si="2"/>
        <v>0</v>
      </c>
      <c r="G26" s="200"/>
      <c r="H26" s="182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68">
        <v>0</v>
      </c>
      <c r="Q26" s="54">
        <v>0</v>
      </c>
      <c r="R26" s="56">
        <v>0</v>
      </c>
      <c r="S26" s="190">
        <f t="shared" si="3"/>
        <v>0</v>
      </c>
    </row>
    <row r="27" spans="1:19">
      <c r="A27" s="194"/>
      <c r="B27" s="254"/>
      <c r="C27" s="149"/>
      <c r="D27" s="198">
        <v>0</v>
      </c>
      <c r="E27" s="73">
        <f t="shared" si="1"/>
        <v>0</v>
      </c>
      <c r="F27" s="74">
        <f t="shared" si="2"/>
        <v>0</v>
      </c>
      <c r="G27" s="200"/>
      <c r="H27" s="182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68">
        <v>0</v>
      </c>
      <c r="Q27" s="54">
        <v>0</v>
      </c>
      <c r="R27" s="56">
        <v>0</v>
      </c>
      <c r="S27" s="190">
        <f t="shared" si="3"/>
        <v>0</v>
      </c>
    </row>
    <row r="28" spans="1:19">
      <c r="A28" s="194"/>
      <c r="B28" s="254"/>
      <c r="C28" s="149"/>
      <c r="D28" s="198">
        <v>0</v>
      </c>
      <c r="E28" s="73">
        <f t="shared" si="1"/>
        <v>0</v>
      </c>
      <c r="F28" s="74">
        <f t="shared" si="2"/>
        <v>0</v>
      </c>
      <c r="G28" s="200"/>
      <c r="H28" s="182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68">
        <v>0</v>
      </c>
      <c r="Q28" s="54">
        <v>0</v>
      </c>
      <c r="R28" s="56">
        <v>0</v>
      </c>
      <c r="S28" s="190">
        <f t="shared" si="3"/>
        <v>0</v>
      </c>
    </row>
    <row r="29" spans="1:19">
      <c r="A29" s="194"/>
      <c r="B29" s="254"/>
      <c r="C29" s="149"/>
      <c r="D29" s="198">
        <v>0</v>
      </c>
      <c r="E29" s="73">
        <f t="shared" si="1"/>
        <v>0</v>
      </c>
      <c r="F29" s="74">
        <f t="shared" si="2"/>
        <v>0</v>
      </c>
      <c r="G29" s="200"/>
      <c r="H29" s="182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68">
        <v>0</v>
      </c>
      <c r="Q29" s="54">
        <v>0</v>
      </c>
      <c r="R29" s="56">
        <v>0</v>
      </c>
      <c r="S29" s="190">
        <f t="shared" si="3"/>
        <v>0</v>
      </c>
    </row>
    <row r="30" spans="1:19">
      <c r="A30" s="194"/>
      <c r="B30" s="254"/>
      <c r="C30" s="149"/>
      <c r="D30" s="198">
        <v>0</v>
      </c>
      <c r="E30" s="73">
        <f t="shared" si="1"/>
        <v>0</v>
      </c>
      <c r="F30" s="74">
        <f t="shared" si="2"/>
        <v>0</v>
      </c>
      <c r="G30" s="200"/>
      <c r="H30" s="182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68">
        <v>0</v>
      </c>
      <c r="Q30" s="54">
        <v>0</v>
      </c>
      <c r="R30" s="56">
        <v>0</v>
      </c>
      <c r="S30" s="190">
        <f t="shared" si="3"/>
        <v>0</v>
      </c>
    </row>
    <row r="31" spans="1:19">
      <c r="A31" s="194"/>
      <c r="B31" s="254"/>
      <c r="C31" s="149"/>
      <c r="D31" s="198">
        <v>0</v>
      </c>
      <c r="E31" s="73">
        <f t="shared" si="1"/>
        <v>0</v>
      </c>
      <c r="F31" s="74">
        <f t="shared" si="2"/>
        <v>0</v>
      </c>
      <c r="G31" s="200"/>
      <c r="H31" s="182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68">
        <v>0</v>
      </c>
      <c r="Q31" s="54">
        <v>0</v>
      </c>
      <c r="R31" s="56">
        <v>0</v>
      </c>
      <c r="S31" s="190">
        <f t="shared" si="3"/>
        <v>0</v>
      </c>
    </row>
    <row r="32" spans="1:19">
      <c r="A32" s="194"/>
      <c r="B32" s="254"/>
      <c r="C32" s="149"/>
      <c r="D32" s="198">
        <v>0</v>
      </c>
      <c r="E32" s="73">
        <f t="shared" si="1"/>
        <v>0</v>
      </c>
      <c r="F32" s="74">
        <f t="shared" si="2"/>
        <v>0</v>
      </c>
      <c r="G32" s="200"/>
      <c r="H32" s="182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68">
        <v>0</v>
      </c>
      <c r="Q32" s="54">
        <v>0</v>
      </c>
      <c r="R32" s="56">
        <v>0</v>
      </c>
      <c r="S32" s="190">
        <f t="shared" si="3"/>
        <v>0</v>
      </c>
    </row>
    <row r="33" spans="1:19">
      <c r="A33" s="194"/>
      <c r="B33" s="254"/>
      <c r="C33" s="149"/>
      <c r="D33" s="198">
        <v>0</v>
      </c>
      <c r="E33" s="73">
        <f t="shared" si="1"/>
        <v>0</v>
      </c>
      <c r="F33" s="74">
        <f t="shared" si="2"/>
        <v>0</v>
      </c>
      <c r="G33" s="200"/>
      <c r="H33" s="182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68">
        <v>0</v>
      </c>
      <c r="Q33" s="54">
        <v>0</v>
      </c>
      <c r="R33" s="56">
        <v>0</v>
      </c>
      <c r="S33" s="190">
        <f t="shared" si="3"/>
        <v>0</v>
      </c>
    </row>
    <row r="34" spans="1:19">
      <c r="A34" s="194"/>
      <c r="B34" s="254"/>
      <c r="C34" s="149"/>
      <c r="D34" s="198">
        <v>0</v>
      </c>
      <c r="E34" s="73">
        <f t="shared" si="1"/>
        <v>0</v>
      </c>
      <c r="F34" s="74">
        <f t="shared" si="2"/>
        <v>0</v>
      </c>
      <c r="G34" s="200"/>
      <c r="H34" s="182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68">
        <v>0</v>
      </c>
      <c r="Q34" s="54">
        <v>0</v>
      </c>
      <c r="R34" s="56">
        <v>0</v>
      </c>
      <c r="S34" s="190">
        <f t="shared" si="3"/>
        <v>0</v>
      </c>
    </row>
    <row r="35" spans="1:19">
      <c r="A35" s="194"/>
      <c r="B35" s="254"/>
      <c r="C35" s="149"/>
      <c r="D35" s="198">
        <v>0</v>
      </c>
      <c r="E35" s="73">
        <f t="shared" si="1"/>
        <v>0</v>
      </c>
      <c r="F35" s="74">
        <f t="shared" si="2"/>
        <v>0</v>
      </c>
      <c r="G35" s="200"/>
      <c r="H35" s="182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68">
        <v>0</v>
      </c>
      <c r="Q35" s="54">
        <v>0</v>
      </c>
      <c r="R35" s="56">
        <v>0</v>
      </c>
      <c r="S35" s="190">
        <f t="shared" si="3"/>
        <v>0</v>
      </c>
    </row>
    <row r="36" spans="1:19">
      <c r="A36" s="194"/>
      <c r="B36" s="254"/>
      <c r="C36" s="149"/>
      <c r="D36" s="198">
        <v>0</v>
      </c>
      <c r="E36" s="73">
        <f t="shared" si="1"/>
        <v>0</v>
      </c>
      <c r="F36" s="74">
        <f t="shared" si="2"/>
        <v>0</v>
      </c>
      <c r="G36" s="200"/>
      <c r="H36" s="182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68">
        <v>0</v>
      </c>
      <c r="Q36" s="54">
        <v>0</v>
      </c>
      <c r="R36" s="56">
        <v>0</v>
      </c>
      <c r="S36" s="190">
        <f t="shared" si="3"/>
        <v>0</v>
      </c>
    </row>
    <row r="37" spans="1:19">
      <c r="A37" s="194"/>
      <c r="B37" s="254"/>
      <c r="C37" s="149"/>
      <c r="D37" s="198">
        <v>0</v>
      </c>
      <c r="E37" s="73">
        <f t="shared" si="1"/>
        <v>0</v>
      </c>
      <c r="F37" s="74">
        <f t="shared" si="2"/>
        <v>0</v>
      </c>
      <c r="G37" s="200"/>
      <c r="H37" s="182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68">
        <v>0</v>
      </c>
      <c r="Q37" s="54">
        <v>0</v>
      </c>
      <c r="R37" s="56">
        <v>0</v>
      </c>
      <c r="S37" s="190">
        <f t="shared" si="3"/>
        <v>0</v>
      </c>
    </row>
    <row r="38" spans="1:19">
      <c r="A38" s="194"/>
      <c r="B38" s="254"/>
      <c r="C38" s="149"/>
      <c r="D38" s="198">
        <v>0</v>
      </c>
      <c r="E38" s="73">
        <f t="shared" si="1"/>
        <v>0</v>
      </c>
      <c r="F38" s="74">
        <f t="shared" si="2"/>
        <v>0</v>
      </c>
      <c r="G38" s="200"/>
      <c r="H38" s="182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68">
        <v>0</v>
      </c>
      <c r="Q38" s="54">
        <v>0</v>
      </c>
      <c r="R38" s="56">
        <v>0</v>
      </c>
      <c r="S38" s="190">
        <f t="shared" si="3"/>
        <v>0</v>
      </c>
    </row>
    <row r="39" spans="1:19">
      <c r="A39" s="194"/>
      <c r="B39" s="254"/>
      <c r="C39" s="149"/>
      <c r="D39" s="198">
        <v>0</v>
      </c>
      <c r="E39" s="73">
        <f t="shared" si="1"/>
        <v>0</v>
      </c>
      <c r="F39" s="74">
        <f t="shared" si="2"/>
        <v>0</v>
      </c>
      <c r="G39" s="200"/>
      <c r="H39" s="182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68">
        <v>0</v>
      </c>
      <c r="Q39" s="54">
        <v>0</v>
      </c>
      <c r="R39" s="56">
        <v>0</v>
      </c>
      <c r="S39" s="190">
        <f t="shared" si="3"/>
        <v>0</v>
      </c>
    </row>
    <row r="40" spans="1:19">
      <c r="A40" s="194"/>
      <c r="B40" s="254"/>
      <c r="C40" s="149"/>
      <c r="D40" s="198">
        <v>0</v>
      </c>
      <c r="E40" s="73">
        <f t="shared" si="1"/>
        <v>0</v>
      </c>
      <c r="F40" s="74">
        <f t="shared" si="2"/>
        <v>0</v>
      </c>
      <c r="G40" s="200"/>
      <c r="H40" s="182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68">
        <v>0</v>
      </c>
      <c r="Q40" s="54">
        <v>0</v>
      </c>
      <c r="R40" s="56">
        <v>0</v>
      </c>
      <c r="S40" s="190">
        <f t="shared" si="3"/>
        <v>0</v>
      </c>
    </row>
    <row r="41" spans="1:19">
      <c r="A41" s="194"/>
      <c r="B41" s="254"/>
      <c r="C41" s="149"/>
      <c r="D41" s="198">
        <v>0</v>
      </c>
      <c r="E41" s="73">
        <f t="shared" si="1"/>
        <v>0</v>
      </c>
      <c r="F41" s="74">
        <f t="shared" si="2"/>
        <v>0</v>
      </c>
      <c r="G41" s="200"/>
      <c r="H41" s="182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68">
        <v>0</v>
      </c>
      <c r="Q41" s="54">
        <v>0</v>
      </c>
      <c r="R41" s="56">
        <v>0</v>
      </c>
      <c r="S41" s="190">
        <f t="shared" si="3"/>
        <v>0</v>
      </c>
    </row>
    <row r="42" spans="1:19">
      <c r="A42" s="194"/>
      <c r="B42" s="254"/>
      <c r="C42" s="149"/>
      <c r="D42" s="198">
        <v>0</v>
      </c>
      <c r="E42" s="73">
        <f t="shared" si="1"/>
        <v>0</v>
      </c>
      <c r="F42" s="74">
        <f t="shared" si="2"/>
        <v>0</v>
      </c>
      <c r="G42" s="200"/>
      <c r="H42" s="182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68">
        <v>0</v>
      </c>
      <c r="Q42" s="54">
        <v>0</v>
      </c>
      <c r="R42" s="56">
        <v>0</v>
      </c>
      <c r="S42" s="190">
        <f t="shared" si="3"/>
        <v>0</v>
      </c>
    </row>
    <row r="43" spans="1:19">
      <c r="A43" s="194"/>
      <c r="B43" s="254"/>
      <c r="C43" s="149"/>
      <c r="D43" s="198">
        <v>0</v>
      </c>
      <c r="E43" s="73">
        <f t="shared" si="1"/>
        <v>0</v>
      </c>
      <c r="F43" s="74">
        <f t="shared" si="2"/>
        <v>0</v>
      </c>
      <c r="G43" s="200"/>
      <c r="H43" s="182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68">
        <v>0</v>
      </c>
      <c r="Q43" s="54">
        <v>0</v>
      </c>
      <c r="R43" s="56">
        <v>0</v>
      </c>
      <c r="S43" s="190">
        <f t="shared" si="3"/>
        <v>0</v>
      </c>
    </row>
    <row r="44" spans="1:19">
      <c r="A44" s="194"/>
      <c r="B44" s="254"/>
      <c r="C44" s="149"/>
      <c r="D44" s="198">
        <v>0</v>
      </c>
      <c r="E44" s="73">
        <f t="shared" si="1"/>
        <v>0</v>
      </c>
      <c r="F44" s="74">
        <f t="shared" si="2"/>
        <v>0</v>
      </c>
      <c r="G44" s="200"/>
      <c r="H44" s="182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68">
        <v>0</v>
      </c>
      <c r="Q44" s="54">
        <v>0</v>
      </c>
      <c r="R44" s="56">
        <v>0</v>
      </c>
      <c r="S44" s="190">
        <f t="shared" si="3"/>
        <v>0</v>
      </c>
    </row>
    <row r="45" spans="1:19">
      <c r="A45" s="194"/>
      <c r="B45" s="254"/>
      <c r="C45" s="149"/>
      <c r="D45" s="198">
        <v>0</v>
      </c>
      <c r="E45" s="73">
        <f t="shared" si="1"/>
        <v>0</v>
      </c>
      <c r="F45" s="74">
        <f t="shared" si="2"/>
        <v>0</v>
      </c>
      <c r="G45" s="200"/>
      <c r="H45" s="182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68">
        <v>0</v>
      </c>
      <c r="Q45" s="54">
        <v>0</v>
      </c>
      <c r="R45" s="56">
        <v>0</v>
      </c>
      <c r="S45" s="190">
        <f t="shared" si="3"/>
        <v>0</v>
      </c>
    </row>
    <row r="46" spans="1:19">
      <c r="A46" s="194"/>
      <c r="B46" s="254"/>
      <c r="C46" s="149"/>
      <c r="D46" s="198">
        <v>0</v>
      </c>
      <c r="E46" s="73">
        <f t="shared" si="1"/>
        <v>0</v>
      </c>
      <c r="F46" s="74">
        <f t="shared" si="2"/>
        <v>0</v>
      </c>
      <c r="G46" s="200"/>
      <c r="H46" s="182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68">
        <v>0</v>
      </c>
      <c r="Q46" s="54">
        <v>0</v>
      </c>
      <c r="R46" s="56">
        <v>0</v>
      </c>
      <c r="S46" s="190">
        <f t="shared" si="3"/>
        <v>0</v>
      </c>
    </row>
    <row r="47" spans="1:19">
      <c r="A47" s="194"/>
      <c r="B47" s="254"/>
      <c r="C47" s="149"/>
      <c r="D47" s="198">
        <v>0</v>
      </c>
      <c r="E47" s="73">
        <f t="shared" si="1"/>
        <v>0</v>
      </c>
      <c r="F47" s="74">
        <f t="shared" si="2"/>
        <v>0</v>
      </c>
      <c r="G47" s="200"/>
      <c r="H47" s="182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68">
        <v>0</v>
      </c>
      <c r="Q47" s="54">
        <v>0</v>
      </c>
      <c r="R47" s="56">
        <v>0</v>
      </c>
      <c r="S47" s="190">
        <f t="shared" si="3"/>
        <v>0</v>
      </c>
    </row>
    <row r="48" spans="1:19" ht="13.5" thickBot="1">
      <c r="A48" s="195"/>
      <c r="B48" s="255"/>
      <c r="C48" s="249"/>
      <c r="D48" s="199">
        <v>0</v>
      </c>
      <c r="E48" s="75">
        <f t="shared" si="1"/>
        <v>0</v>
      </c>
      <c r="F48" s="76">
        <f t="shared" si="2"/>
        <v>0</v>
      </c>
      <c r="G48" s="201"/>
      <c r="H48" s="18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187">
        <v>0</v>
      </c>
      <c r="Q48" s="70">
        <v>0</v>
      </c>
      <c r="R48" s="310">
        <v>0</v>
      </c>
      <c r="S48" s="191">
        <f t="shared" si="3"/>
        <v>0</v>
      </c>
    </row>
    <row r="49" spans="1:19" ht="5.0999999999999996" customHeight="1">
      <c r="A49" s="1"/>
      <c r="B49" s="1"/>
      <c r="C49" s="1"/>
      <c r="D49" s="1"/>
      <c r="E49" s="1"/>
      <c r="F49" s="1"/>
      <c r="G49" s="15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4"/>
      <c r="B50" s="14" t="s">
        <v>2</v>
      </c>
      <c r="C50" s="9" t="s">
        <v>23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>
      <c r="A51" s="16">
        <v>1</v>
      </c>
      <c r="B51" s="67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>
      <c r="A52" s="16">
        <v>2</v>
      </c>
      <c r="B52" s="67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>
      <c r="A53" s="16">
        <v>3</v>
      </c>
      <c r="B53" s="67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>
      <c r="A54" s="16">
        <v>4</v>
      </c>
      <c r="B54" s="67"/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>
      <c r="A55" s="16">
        <v>5</v>
      </c>
      <c r="B55" s="67"/>
      <c r="C55" s="6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>
      <c r="A56" s="16">
        <v>6</v>
      </c>
      <c r="B56" s="67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</row>
    <row r="57" spans="1:19">
      <c r="A57" s="382">
        <f ca="1">NOW()</f>
        <v>41220.474859490743</v>
      </c>
      <c r="B57" s="383"/>
      <c r="C57" s="14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 t="str">
        <f ca="1">CELL("filename",A1)</f>
        <v>M:\[dig guide apple filled in temp.xlsx]OTS SC Apple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3" t="s">
        <v>20</v>
      </c>
    </row>
  </sheetData>
  <sheetProtection formatCells="0" formatColumns="0" formatRows="0"/>
  <mergeCells count="11">
    <mergeCell ref="S8:S12"/>
    <mergeCell ref="Q9:Q12"/>
    <mergeCell ref="R9:R12"/>
    <mergeCell ref="A57:B57"/>
    <mergeCell ref="E8:F8"/>
    <mergeCell ref="A9:A12"/>
    <mergeCell ref="B9:B12"/>
    <mergeCell ref="C9:C12"/>
    <mergeCell ref="D9:D12"/>
    <mergeCell ref="E9:E12"/>
    <mergeCell ref="F9:F12"/>
  </mergeCells>
  <phoneticPr fontId="16" type="noConversion"/>
  <pageMargins left="0.25" right="0.25" top="0.5" bottom="0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zoomScale="85" zoomScaleNormal="85" workbookViewId="0">
      <pane xSplit="7" ySplit="12" topLeftCell="U13" activePane="bottomRight" state="frozen"/>
      <selection pane="topRight"/>
      <selection pane="bottomLeft"/>
      <selection pane="bottomRight" activeCell="B1" sqref="B1"/>
    </sheetView>
  </sheetViews>
  <sheetFormatPr defaultRowHeight="12.75"/>
  <cols>
    <col min="1" max="1" width="11.28515625" customWidth="1"/>
    <col min="2" max="3" width="11" customWidth="1"/>
    <col min="4" max="4" width="5.28515625" customWidth="1"/>
    <col min="5" max="6" width="9.7109375" customWidth="1"/>
    <col min="7" max="7" width="16" customWidth="1"/>
    <col min="8" max="18" width="9.7109375" customWidth="1"/>
    <col min="19" max="19" width="1.7109375" customWidth="1"/>
    <col min="20" max="22" width="11.7109375" customWidth="1"/>
    <col min="23" max="23" width="1.7109375" customWidth="1"/>
    <col min="24" max="24" width="9.7109375" customWidth="1"/>
    <col min="25" max="25" width="8.140625" customWidth="1"/>
    <col min="26" max="26" width="13.42578125" bestFit="1" customWidth="1"/>
    <col min="27" max="27" width="10.7109375" customWidth="1"/>
    <col min="28" max="29" width="13.42578125" bestFit="1" customWidth="1"/>
    <col min="30" max="30" width="15.7109375" customWidth="1"/>
    <col min="31" max="31" width="12.85546875" customWidth="1"/>
  </cols>
  <sheetData>
    <row r="1" spans="1:30" ht="13.5" thickBot="1">
      <c r="A1" s="5">
        <f>+'OTS SC Apple'!A1</f>
        <v>41074</v>
      </c>
      <c r="B1" s="6" t="s">
        <v>77</v>
      </c>
      <c r="C1" s="6"/>
      <c r="D1" s="6"/>
      <c r="E1" s="3"/>
      <c r="F1" s="1"/>
      <c r="G1" s="1"/>
      <c r="H1" s="3"/>
      <c r="I1" s="3"/>
      <c r="J1" s="3"/>
      <c r="K1" s="3"/>
      <c r="L1" s="1"/>
      <c r="M1" s="1"/>
      <c r="N1" s="1"/>
      <c r="O1" s="3"/>
      <c r="T1" s="43"/>
      <c r="U1" s="28"/>
      <c r="V1" s="36"/>
      <c r="W1" s="22"/>
      <c r="X1" s="36"/>
      <c r="Y1" s="28"/>
      <c r="Z1" s="28"/>
      <c r="AA1" s="28"/>
      <c r="AB1" s="28"/>
      <c r="AC1" s="28"/>
      <c r="AD1" s="28"/>
    </row>
    <row r="2" spans="1:30">
      <c r="A2" s="276" t="str">
        <f>+'OTS SC Apple'!A2</f>
        <v>Mag:</v>
      </c>
      <c r="B2" s="279" t="str">
        <f>+'OTS SC Apple'!B2</f>
        <v>Pub A</v>
      </c>
      <c r="C2" s="282"/>
      <c r="D2" s="277"/>
      <c r="E2" s="3"/>
      <c r="F2" s="1"/>
      <c r="G2" s="1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414" t="s">
        <v>59</v>
      </c>
      <c r="U2" s="415"/>
      <c r="V2" s="416"/>
      <c r="X2" s="414" t="s">
        <v>41</v>
      </c>
      <c r="Y2" s="415"/>
      <c r="Z2" s="415"/>
      <c r="AA2" s="415"/>
      <c r="AB2" s="415"/>
      <c r="AC2" s="415"/>
      <c r="AD2" s="416"/>
    </row>
    <row r="3" spans="1:30" ht="12.75" customHeight="1" thickBot="1">
      <c r="A3" s="276" t="str">
        <f>+'OTS SC Apple'!A3</f>
        <v>Vendor:</v>
      </c>
      <c r="B3" s="279" t="str">
        <f>+'OTS SC Apple'!B3</f>
        <v>Apple</v>
      </c>
      <c r="C3" s="282"/>
      <c r="D3" s="277"/>
      <c r="F3" s="21"/>
      <c r="G3" s="21"/>
      <c r="H3" s="22"/>
      <c r="I3" s="164"/>
      <c r="J3" s="4"/>
      <c r="K3" s="4"/>
      <c r="L3" s="4"/>
      <c r="M3" s="4"/>
      <c r="N3" s="4"/>
      <c r="O3" s="1"/>
      <c r="P3" s="1"/>
      <c r="Q3" s="1"/>
      <c r="R3" s="1"/>
      <c r="T3" s="435"/>
      <c r="U3" s="436"/>
      <c r="V3" s="437"/>
      <c r="X3" s="417"/>
      <c r="Y3" s="418"/>
      <c r="Z3" s="418"/>
      <c r="AA3" s="418"/>
      <c r="AB3" s="418"/>
      <c r="AC3" s="418"/>
      <c r="AD3" s="419"/>
    </row>
    <row r="4" spans="1:30" ht="13.5" customHeight="1">
      <c r="A4" s="276" t="str">
        <f>+'OTS SC Apple'!A4</f>
        <v>Circ Type:</v>
      </c>
      <c r="B4" s="279" t="s">
        <v>66</v>
      </c>
      <c r="C4" s="283"/>
      <c r="D4" s="278"/>
      <c r="H4" s="22"/>
      <c r="I4" s="22"/>
      <c r="J4" s="22"/>
      <c r="K4" s="22"/>
      <c r="L4" s="22"/>
      <c r="M4" s="22"/>
      <c r="N4" s="22"/>
      <c r="O4" s="7"/>
      <c r="P4" s="7"/>
      <c r="Q4" s="7"/>
      <c r="R4" s="7"/>
      <c r="T4" s="176" t="s">
        <v>34</v>
      </c>
      <c r="U4" s="177"/>
      <c r="V4" s="178">
        <f>ROUND(SUM(V16:V45),)</f>
        <v>193</v>
      </c>
      <c r="X4" s="354"/>
      <c r="Y4" s="243"/>
      <c r="Z4" s="243"/>
      <c r="AA4" s="420" t="s">
        <v>14</v>
      </c>
      <c r="AB4" s="355"/>
      <c r="AC4" s="243"/>
      <c r="AD4" s="438" t="s">
        <v>13</v>
      </c>
    </row>
    <row r="5" spans="1:30" ht="12.75" customHeight="1">
      <c r="A5" s="1"/>
      <c r="B5" s="1"/>
      <c r="C5" s="1"/>
      <c r="D5" s="1"/>
      <c r="E5" s="1"/>
      <c r="F5" s="21"/>
      <c r="G5" s="21"/>
      <c r="O5" s="1"/>
      <c r="P5" s="1"/>
      <c r="Q5" s="1"/>
      <c r="R5" s="1"/>
      <c r="T5" s="79" t="s">
        <v>35</v>
      </c>
      <c r="U5" s="80"/>
      <c r="V5" s="166">
        <f>+V4-V6-V7</f>
        <v>193</v>
      </c>
      <c r="X5" s="354"/>
      <c r="Y5" s="243"/>
      <c r="Z5" s="243"/>
      <c r="AA5" s="421"/>
      <c r="AB5" s="243"/>
      <c r="AC5" s="243"/>
      <c r="AD5" s="439"/>
    </row>
    <row r="6" spans="1:30" ht="13.5" thickBot="1">
      <c r="A6" s="1"/>
      <c r="B6" s="1"/>
      <c r="C6" s="1"/>
      <c r="D6" s="1"/>
      <c r="E6" s="1"/>
      <c r="F6" s="21"/>
      <c r="G6" s="21"/>
      <c r="O6" s="1"/>
      <c r="P6" s="1"/>
      <c r="Q6" s="1"/>
      <c r="R6" s="1"/>
      <c r="T6" s="79" t="s">
        <v>36</v>
      </c>
      <c r="U6" s="80"/>
      <c r="V6" s="56">
        <v>0</v>
      </c>
      <c r="X6" s="354"/>
      <c r="Y6" s="243"/>
      <c r="Z6" s="243"/>
      <c r="AA6" s="421"/>
      <c r="AB6" s="243"/>
      <c r="AC6" s="243"/>
      <c r="AD6" s="439"/>
    </row>
    <row r="7" spans="1:30" ht="13.5" thickBot="1">
      <c r="A7" s="1"/>
      <c r="B7" s="1"/>
      <c r="C7" s="1"/>
      <c r="D7" s="1"/>
      <c r="E7" s="441" t="s">
        <v>10</v>
      </c>
      <c r="F7" s="442"/>
      <c r="G7" s="203" t="s">
        <v>55</v>
      </c>
      <c r="H7" s="218"/>
      <c r="I7" s="218"/>
      <c r="J7" s="218"/>
      <c r="K7" s="218"/>
      <c r="L7" s="218"/>
      <c r="M7" s="218"/>
      <c r="N7" s="218"/>
      <c r="O7" s="203" t="s">
        <v>40</v>
      </c>
      <c r="P7" s="219"/>
      <c r="Q7" s="219"/>
      <c r="R7" s="401" t="s">
        <v>58</v>
      </c>
      <c r="T7" s="83" t="s">
        <v>38</v>
      </c>
      <c r="U7" s="234"/>
      <c r="V7" s="56">
        <v>0</v>
      </c>
      <c r="X7" s="354"/>
      <c r="Y7" s="243"/>
      <c r="Z7" s="243"/>
      <c r="AA7" s="422"/>
      <c r="AB7" s="243"/>
      <c r="AC7" s="243"/>
      <c r="AD7" s="440"/>
    </row>
    <row r="8" spans="1:30" ht="13.5" customHeight="1" thickBot="1">
      <c r="A8" s="423" t="s">
        <v>30</v>
      </c>
      <c r="B8" s="426" t="s">
        <v>0</v>
      </c>
      <c r="C8" s="429" t="s">
        <v>47</v>
      </c>
      <c r="D8" s="432" t="s">
        <v>65</v>
      </c>
      <c r="E8" s="446" t="s">
        <v>7</v>
      </c>
      <c r="F8" s="448" t="s">
        <v>8</v>
      </c>
      <c r="G8" s="217" t="s">
        <v>56</v>
      </c>
      <c r="H8" s="150">
        <v>40881</v>
      </c>
      <c r="I8" s="141">
        <v>40909</v>
      </c>
      <c r="J8" s="141">
        <v>40944</v>
      </c>
      <c r="K8" s="141">
        <v>40972</v>
      </c>
      <c r="L8" s="141">
        <v>41000</v>
      </c>
      <c r="M8" s="141">
        <v>41035</v>
      </c>
      <c r="N8" s="142">
        <v>41063</v>
      </c>
      <c r="O8" s="450" t="s">
        <v>15</v>
      </c>
      <c r="P8" s="443" t="s">
        <v>17</v>
      </c>
      <c r="Q8" s="412" t="s">
        <v>16</v>
      </c>
      <c r="R8" s="402"/>
      <c r="T8" s="79" t="s">
        <v>37</v>
      </c>
      <c r="U8" s="80"/>
      <c r="V8" s="165">
        <f>+V4</f>
        <v>193</v>
      </c>
      <c r="X8" s="354"/>
      <c r="Y8" s="243"/>
      <c r="Z8" s="243"/>
      <c r="AA8" s="222">
        <f>SUM(AA14)</f>
        <v>2312</v>
      </c>
      <c r="AB8" s="243"/>
      <c r="AC8" s="243"/>
      <c r="AD8" s="223">
        <f>SUM(AD14)</f>
        <v>4570.88</v>
      </c>
    </row>
    <row r="9" spans="1:30">
      <c r="A9" s="424"/>
      <c r="B9" s="427"/>
      <c r="C9" s="430"/>
      <c r="D9" s="433"/>
      <c r="E9" s="446"/>
      <c r="F9" s="448"/>
      <c r="G9" s="217" t="s">
        <v>57</v>
      </c>
      <c r="H9" s="151">
        <v>40908</v>
      </c>
      <c r="I9" s="147">
        <v>40943</v>
      </c>
      <c r="J9" s="147">
        <v>40971</v>
      </c>
      <c r="K9" s="147">
        <v>40999</v>
      </c>
      <c r="L9" s="147">
        <v>41034</v>
      </c>
      <c r="M9" s="147">
        <v>41062</v>
      </c>
      <c r="N9" s="149">
        <v>41090</v>
      </c>
      <c r="O9" s="450"/>
      <c r="P9" s="444"/>
      <c r="Q9" s="412"/>
      <c r="R9" s="402"/>
      <c r="T9" s="386" t="str">
        <f>+AA9</f>
        <v>Cume Net Paid Copies</v>
      </c>
      <c r="U9" s="395" t="s">
        <v>44</v>
      </c>
      <c r="V9" s="406" t="s">
        <v>18</v>
      </c>
      <c r="W9" s="29"/>
      <c r="X9" s="409" t="s">
        <v>11</v>
      </c>
      <c r="Y9" s="395" t="s">
        <v>22</v>
      </c>
      <c r="Z9" s="395" t="s">
        <v>28</v>
      </c>
      <c r="AA9" s="395" t="s">
        <v>32</v>
      </c>
      <c r="AB9" s="395" t="s">
        <v>45</v>
      </c>
      <c r="AC9" s="395" t="s">
        <v>12</v>
      </c>
      <c r="AD9" s="398" t="s">
        <v>33</v>
      </c>
    </row>
    <row r="10" spans="1:30" ht="12.75" customHeight="1">
      <c r="A10" s="424"/>
      <c r="B10" s="427"/>
      <c r="C10" s="430"/>
      <c r="D10" s="433"/>
      <c r="E10" s="446"/>
      <c r="F10" s="448"/>
      <c r="G10" s="217" t="s">
        <v>26</v>
      </c>
      <c r="H10" s="152">
        <v>300</v>
      </c>
      <c r="I10" s="55">
        <v>308</v>
      </c>
      <c r="J10" s="55">
        <v>542</v>
      </c>
      <c r="K10" s="55">
        <v>557</v>
      </c>
      <c r="L10" s="55">
        <v>573</v>
      </c>
      <c r="M10" s="55">
        <v>589</v>
      </c>
      <c r="N10" s="56">
        <v>412</v>
      </c>
      <c r="O10" s="450"/>
      <c r="P10" s="444"/>
      <c r="Q10" s="412"/>
      <c r="R10" s="402"/>
      <c r="T10" s="404"/>
      <c r="U10" s="396"/>
      <c r="V10" s="407"/>
      <c r="W10" s="29"/>
      <c r="X10" s="410"/>
      <c r="Y10" s="396"/>
      <c r="Z10" s="396"/>
      <c r="AA10" s="396"/>
      <c r="AB10" s="396"/>
      <c r="AC10" s="396"/>
      <c r="AD10" s="399"/>
    </row>
    <row r="11" spans="1:30" ht="12.75" customHeight="1">
      <c r="A11" s="424"/>
      <c r="B11" s="427"/>
      <c r="C11" s="430"/>
      <c r="D11" s="433"/>
      <c r="E11" s="446"/>
      <c r="F11" s="448"/>
      <c r="G11" s="217" t="s">
        <v>49</v>
      </c>
      <c r="H11" s="153">
        <v>1.49</v>
      </c>
      <c r="I11" s="58">
        <v>1.49</v>
      </c>
      <c r="J11" s="58">
        <v>1.99</v>
      </c>
      <c r="K11" s="58">
        <v>1.99</v>
      </c>
      <c r="L11" s="58">
        <v>1.99</v>
      </c>
      <c r="M11" s="58">
        <v>1.99</v>
      </c>
      <c r="N11" s="59">
        <v>1.99</v>
      </c>
      <c r="O11" s="450"/>
      <c r="P11" s="444"/>
      <c r="Q11" s="412"/>
      <c r="R11" s="402"/>
      <c r="T11" s="404"/>
      <c r="U11" s="396"/>
      <c r="V11" s="407"/>
      <c r="W11" s="29"/>
      <c r="X11" s="410"/>
      <c r="Y11" s="396"/>
      <c r="Z11" s="396"/>
      <c r="AA11" s="396"/>
      <c r="AB11" s="396"/>
      <c r="AC11" s="396"/>
      <c r="AD11" s="399"/>
    </row>
    <row r="12" spans="1:30" ht="12.75" customHeight="1" thickBot="1">
      <c r="A12" s="425"/>
      <c r="B12" s="428"/>
      <c r="C12" s="431"/>
      <c r="D12" s="434"/>
      <c r="E12" s="447"/>
      <c r="F12" s="449"/>
      <c r="G12" s="220" t="s">
        <v>29</v>
      </c>
      <c r="H12" s="216">
        <v>12</v>
      </c>
      <c r="I12" s="156">
        <v>12</v>
      </c>
      <c r="J12" s="156">
        <v>12</v>
      </c>
      <c r="K12" s="156">
        <v>12</v>
      </c>
      <c r="L12" s="156">
        <v>12</v>
      </c>
      <c r="M12" s="156">
        <v>12</v>
      </c>
      <c r="N12" s="60">
        <v>12</v>
      </c>
      <c r="O12" s="451"/>
      <c r="P12" s="445"/>
      <c r="Q12" s="413"/>
      <c r="R12" s="403"/>
      <c r="T12" s="405"/>
      <c r="U12" s="397"/>
      <c r="V12" s="408"/>
      <c r="W12" s="29"/>
      <c r="X12" s="411"/>
      <c r="Y12" s="397"/>
      <c r="Z12" s="397"/>
      <c r="AA12" s="397"/>
      <c r="AB12" s="397"/>
      <c r="AC12" s="397"/>
      <c r="AD12" s="400"/>
    </row>
    <row r="13" spans="1:30" ht="12.75" customHeight="1" thickBot="1">
      <c r="A13" s="37"/>
      <c r="B13" s="209"/>
      <c r="C13" s="299"/>
      <c r="D13" s="196"/>
      <c r="E13" s="207" t="s">
        <v>24</v>
      </c>
      <c r="F13" s="215"/>
      <c r="G13" s="244"/>
      <c r="H13" s="244"/>
      <c r="I13" s="244"/>
      <c r="J13" s="244"/>
      <c r="K13" s="244"/>
      <c r="L13" s="244"/>
      <c r="M13" s="244"/>
      <c r="N13" s="244"/>
      <c r="O13" s="327"/>
      <c r="P13" s="330"/>
      <c r="Q13" s="331"/>
      <c r="R13" s="332"/>
      <c r="T13" s="95" t="s">
        <v>21</v>
      </c>
      <c r="U13" s="96"/>
      <c r="V13" s="97"/>
      <c r="W13" s="94"/>
      <c r="X13" s="104"/>
      <c r="Y13" s="105"/>
      <c r="Z13" s="106" t="s">
        <v>24</v>
      </c>
      <c r="AA13" s="107" t="s">
        <v>21</v>
      </c>
      <c r="AB13" s="96"/>
      <c r="AC13" s="96"/>
      <c r="AD13" s="97"/>
    </row>
    <row r="14" spans="1:30" ht="12.75" customHeight="1">
      <c r="A14" s="208" t="s">
        <v>25</v>
      </c>
      <c r="B14" s="209"/>
      <c r="C14" s="270">
        <f>+'OTS SC Apple'!C14</f>
        <v>6</v>
      </c>
      <c r="D14" s="197"/>
      <c r="E14" s="162">
        <f>ROUND(SUM(E15:E49)/$C14,0)</f>
        <v>385</v>
      </c>
      <c r="F14" s="163">
        <f>ROUND(SUM(F15:F49)/$C14,0)</f>
        <v>93</v>
      </c>
      <c r="G14" s="311" t="s">
        <v>70</v>
      </c>
      <c r="H14" s="312" t="str">
        <f t="shared" ref="H14:N14" si="0">IF(+H10=0,"No",IF(ISERROR(H10/1),"No",IF(SUM(H15:H49)=0,"Yes","No")))</f>
        <v>No</v>
      </c>
      <c r="I14" s="313" t="str">
        <f t="shared" si="0"/>
        <v>No</v>
      </c>
      <c r="J14" s="313" t="str">
        <f t="shared" si="0"/>
        <v>No</v>
      </c>
      <c r="K14" s="313" t="str">
        <f t="shared" si="0"/>
        <v>No</v>
      </c>
      <c r="L14" s="313" t="str">
        <f t="shared" si="0"/>
        <v>No</v>
      </c>
      <c r="M14" s="313" t="str">
        <f t="shared" si="0"/>
        <v>No</v>
      </c>
      <c r="N14" s="314" t="str">
        <f t="shared" si="0"/>
        <v>Yes</v>
      </c>
      <c r="O14" s="328"/>
      <c r="P14" s="323"/>
      <c r="Q14" s="333"/>
      <c r="R14" s="334"/>
      <c r="T14" s="120">
        <f>SUM(T15:T49)</f>
        <v>2312</v>
      </c>
      <c r="U14" s="133"/>
      <c r="V14" s="119">
        <f>SUM(V15:V49)</f>
        <v>192.66666666666669</v>
      </c>
      <c r="W14" s="22"/>
      <c r="X14" s="37"/>
      <c r="Y14" s="22"/>
      <c r="Z14" s="134">
        <f>ROUND(SUM(Z15:Z49)/$C14,4)</f>
        <v>1.99</v>
      </c>
      <c r="AA14" s="121">
        <f>SUM(AA15:AA49)</f>
        <v>2312</v>
      </c>
      <c r="AB14" s="122">
        <f>SUM(AB15:AB49)</f>
        <v>4600.88</v>
      </c>
      <c r="AC14" s="122">
        <f>SUM(AC15:AC49)</f>
        <v>30</v>
      </c>
      <c r="AD14" s="135">
        <f>SUM(AD15:AD49)</f>
        <v>4570.88</v>
      </c>
    </row>
    <row r="15" spans="1:30" ht="5.0999999999999996" customHeight="1" thickBot="1">
      <c r="A15" s="271"/>
      <c r="B15" s="272"/>
      <c r="C15" s="273"/>
      <c r="D15" s="197"/>
      <c r="E15" s="124"/>
      <c r="F15" s="126"/>
      <c r="G15" s="220"/>
      <c r="H15" s="315"/>
      <c r="I15" s="316"/>
      <c r="J15" s="316"/>
      <c r="K15" s="316"/>
      <c r="L15" s="316"/>
      <c r="M15" s="316"/>
      <c r="N15" s="317"/>
      <c r="O15" s="329"/>
      <c r="P15" s="325"/>
      <c r="Q15" s="335"/>
      <c r="R15" s="336"/>
      <c r="T15" s="129"/>
      <c r="U15" s="136"/>
      <c r="V15" s="128"/>
      <c r="W15" s="22"/>
      <c r="X15" s="108"/>
      <c r="Y15" s="109"/>
      <c r="Z15" s="137"/>
      <c r="AA15" s="130"/>
      <c r="AB15" s="131"/>
      <c r="AC15" s="131"/>
      <c r="AD15" s="138"/>
    </row>
    <row r="16" spans="1:30" ht="12.75" customHeight="1">
      <c r="A16" s="210">
        <f>+'OTS SC Apple'!A16</f>
        <v>621</v>
      </c>
      <c r="B16" s="256">
        <f>+'OTS SC Apple'!B16</f>
        <v>40923</v>
      </c>
      <c r="C16" s="145">
        <f>+'OTS SC Apple'!C16</f>
        <v>40891</v>
      </c>
      <c r="D16" s="247">
        <f>+'OTS SC Apple'!D16</f>
        <v>1</v>
      </c>
      <c r="E16" s="87">
        <f t="shared" ref="E16:E48" si="1">IF($D16=1,R16,0)</f>
        <v>300</v>
      </c>
      <c r="F16" s="88">
        <f t="shared" ref="F16:F48" si="2">IF($D16&lt;&gt;1,R16,0)</f>
        <v>0</v>
      </c>
      <c r="G16" s="200"/>
      <c r="H16" s="284">
        <f t="shared" ref="H16:N25" si="3">+IF(AND($C16&gt;=H$8,$C16&lt;H$9),H$10,0)</f>
        <v>300</v>
      </c>
      <c r="I16" s="285">
        <f t="shared" si="3"/>
        <v>0</v>
      </c>
      <c r="J16" s="285">
        <f t="shared" si="3"/>
        <v>0</v>
      </c>
      <c r="K16" s="285">
        <f t="shared" si="3"/>
        <v>0</v>
      </c>
      <c r="L16" s="285">
        <f t="shared" si="3"/>
        <v>0</v>
      </c>
      <c r="M16" s="285">
        <f t="shared" si="3"/>
        <v>0</v>
      </c>
      <c r="N16" s="286">
        <f t="shared" si="3"/>
        <v>0</v>
      </c>
      <c r="O16" s="89">
        <v>0</v>
      </c>
      <c r="P16" s="90">
        <v>0</v>
      </c>
      <c r="Q16" s="186">
        <v>0</v>
      </c>
      <c r="R16" s="189">
        <f>SUM(H16:Q16)</f>
        <v>300</v>
      </c>
      <c r="T16" s="91">
        <f>+E16</f>
        <v>300</v>
      </c>
      <c r="U16" s="90">
        <v>12</v>
      </c>
      <c r="V16" s="92">
        <f t="shared" ref="V16:V48" si="4">IF(Z16&gt;0,+T16/U16,0)</f>
        <v>25</v>
      </c>
      <c r="X16" s="98">
        <v>1.99</v>
      </c>
      <c r="Y16" s="167">
        <f>+U16</f>
        <v>12</v>
      </c>
      <c r="Z16" s="99">
        <f t="shared" ref="Z16:Z48" si="5">IF(R16&gt;0,ROUND(+X16*12/Y16,4),0)</f>
        <v>1.99</v>
      </c>
      <c r="AA16" s="168">
        <f>+E16</f>
        <v>300</v>
      </c>
      <c r="AB16" s="169">
        <f t="shared" ref="AB16:AB48" si="6">+AA16*Z16*D16</f>
        <v>597</v>
      </c>
      <c r="AC16" s="102">
        <v>0</v>
      </c>
      <c r="AD16" s="103">
        <f t="shared" ref="AD16:AD48" si="7">+AB16-AC16</f>
        <v>597</v>
      </c>
    </row>
    <row r="17" spans="1:30" ht="12.75" customHeight="1">
      <c r="A17" s="210">
        <f>+'OTS SC Apple'!A17</f>
        <v>622</v>
      </c>
      <c r="B17" s="256">
        <f>+'OTS SC Apple'!B17</f>
        <v>40953</v>
      </c>
      <c r="C17" s="145">
        <f>+'OTS SC Apple'!C17</f>
        <v>40926</v>
      </c>
      <c r="D17" s="247">
        <f>+'OTS SC Apple'!D17</f>
        <v>1</v>
      </c>
      <c r="E17" s="73">
        <f t="shared" si="1"/>
        <v>308</v>
      </c>
      <c r="F17" s="74">
        <f t="shared" si="2"/>
        <v>0</v>
      </c>
      <c r="G17" s="200"/>
      <c r="H17" s="287">
        <f t="shared" si="3"/>
        <v>0</v>
      </c>
      <c r="I17" s="288">
        <f t="shared" si="3"/>
        <v>308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9">
        <f t="shared" si="3"/>
        <v>0</v>
      </c>
      <c r="O17" s="54">
        <v>0</v>
      </c>
      <c r="P17" s="55">
        <v>0</v>
      </c>
      <c r="Q17" s="68">
        <v>0</v>
      </c>
      <c r="R17" s="190">
        <f t="shared" ref="R17:R48" si="8">SUM(H17:Q17)</f>
        <v>308</v>
      </c>
      <c r="S17" s="22"/>
      <c r="T17" s="32">
        <f t="shared" ref="T17:T48" si="9">+E17</f>
        <v>308</v>
      </c>
      <c r="U17" s="55">
        <v>12</v>
      </c>
      <c r="V17" s="33">
        <f t="shared" si="4"/>
        <v>25.666666666666668</v>
      </c>
      <c r="X17" s="57">
        <v>1.99</v>
      </c>
      <c r="Y17" s="170">
        <f t="shared" ref="Y17:Y48" si="10">+U17</f>
        <v>12</v>
      </c>
      <c r="Z17" s="50">
        <f t="shared" si="5"/>
        <v>1.99</v>
      </c>
      <c r="AA17" s="171">
        <f t="shared" ref="AA17:AA48" si="11">+E17</f>
        <v>308</v>
      </c>
      <c r="AB17" s="172">
        <f t="shared" si="6"/>
        <v>612.91999999999996</v>
      </c>
      <c r="AC17" s="58">
        <v>0</v>
      </c>
      <c r="AD17" s="38">
        <f t="shared" si="7"/>
        <v>612.91999999999996</v>
      </c>
    </row>
    <row r="18" spans="1:30" ht="12.75" customHeight="1">
      <c r="A18" s="210">
        <f>+'OTS SC Apple'!A18</f>
        <v>623</v>
      </c>
      <c r="B18" s="256">
        <f>+'OTS SC Apple'!B18</f>
        <v>40983</v>
      </c>
      <c r="C18" s="145">
        <f>+'OTS SC Apple'!C18</f>
        <v>40954</v>
      </c>
      <c r="D18" s="247">
        <f>+'OTS SC Apple'!D18</f>
        <v>1</v>
      </c>
      <c r="E18" s="73">
        <f t="shared" si="1"/>
        <v>542</v>
      </c>
      <c r="F18" s="74">
        <f t="shared" si="2"/>
        <v>0</v>
      </c>
      <c r="G18" s="200"/>
      <c r="H18" s="287">
        <f t="shared" si="3"/>
        <v>0</v>
      </c>
      <c r="I18" s="288">
        <f t="shared" si="3"/>
        <v>0</v>
      </c>
      <c r="J18" s="288">
        <f t="shared" si="3"/>
        <v>542</v>
      </c>
      <c r="K18" s="288">
        <f t="shared" si="3"/>
        <v>0</v>
      </c>
      <c r="L18" s="288">
        <f t="shared" si="3"/>
        <v>0</v>
      </c>
      <c r="M18" s="288">
        <f t="shared" si="3"/>
        <v>0</v>
      </c>
      <c r="N18" s="289">
        <f t="shared" si="3"/>
        <v>0</v>
      </c>
      <c r="O18" s="54">
        <v>0</v>
      </c>
      <c r="P18" s="55">
        <v>0</v>
      </c>
      <c r="Q18" s="68">
        <v>0</v>
      </c>
      <c r="R18" s="190">
        <f t="shared" si="8"/>
        <v>542</v>
      </c>
      <c r="S18" s="22"/>
      <c r="T18" s="32">
        <f t="shared" si="9"/>
        <v>542</v>
      </c>
      <c r="U18" s="55">
        <v>12</v>
      </c>
      <c r="V18" s="33">
        <f t="shared" si="4"/>
        <v>45.166666666666664</v>
      </c>
      <c r="X18" s="57">
        <v>1.99</v>
      </c>
      <c r="Y18" s="170">
        <f t="shared" si="10"/>
        <v>12</v>
      </c>
      <c r="Z18" s="50">
        <f t="shared" si="5"/>
        <v>1.99</v>
      </c>
      <c r="AA18" s="171">
        <f t="shared" si="11"/>
        <v>542</v>
      </c>
      <c r="AB18" s="172">
        <f t="shared" si="6"/>
        <v>1078.58</v>
      </c>
      <c r="AC18" s="58">
        <v>30</v>
      </c>
      <c r="AD18" s="38">
        <f t="shared" si="7"/>
        <v>1048.58</v>
      </c>
    </row>
    <row r="19" spans="1:30" ht="12.75" customHeight="1">
      <c r="A19" s="210">
        <f>+'OTS SC Apple'!A19</f>
        <v>624</v>
      </c>
      <c r="B19" s="256">
        <f>+'OTS SC Apple'!B19</f>
        <v>41013</v>
      </c>
      <c r="C19" s="145">
        <f>+'OTS SC Apple'!C19</f>
        <v>40989</v>
      </c>
      <c r="D19" s="247">
        <f>+'OTS SC Apple'!D19</f>
        <v>0</v>
      </c>
      <c r="E19" s="73">
        <f t="shared" si="1"/>
        <v>0</v>
      </c>
      <c r="F19" s="74">
        <f t="shared" si="2"/>
        <v>557</v>
      </c>
      <c r="G19" s="200"/>
      <c r="H19" s="287">
        <f t="shared" si="3"/>
        <v>0</v>
      </c>
      <c r="I19" s="288">
        <f t="shared" si="3"/>
        <v>0</v>
      </c>
      <c r="J19" s="288">
        <f t="shared" si="3"/>
        <v>0</v>
      </c>
      <c r="K19" s="288">
        <f t="shared" si="3"/>
        <v>557</v>
      </c>
      <c r="L19" s="288">
        <f t="shared" si="3"/>
        <v>0</v>
      </c>
      <c r="M19" s="288">
        <f t="shared" si="3"/>
        <v>0</v>
      </c>
      <c r="N19" s="289">
        <f t="shared" si="3"/>
        <v>0</v>
      </c>
      <c r="O19" s="54">
        <v>0</v>
      </c>
      <c r="P19" s="55">
        <v>0</v>
      </c>
      <c r="Q19" s="68">
        <v>0</v>
      </c>
      <c r="R19" s="190">
        <f t="shared" si="8"/>
        <v>557</v>
      </c>
      <c r="T19" s="32">
        <f t="shared" si="9"/>
        <v>0</v>
      </c>
      <c r="U19" s="55">
        <v>12</v>
      </c>
      <c r="V19" s="33">
        <f t="shared" si="4"/>
        <v>0</v>
      </c>
      <c r="X19" s="57">
        <v>1.99</v>
      </c>
      <c r="Y19" s="170">
        <f t="shared" si="10"/>
        <v>12</v>
      </c>
      <c r="Z19" s="50">
        <f t="shared" si="5"/>
        <v>1.99</v>
      </c>
      <c r="AA19" s="171">
        <f t="shared" si="11"/>
        <v>0</v>
      </c>
      <c r="AB19" s="172">
        <f t="shared" si="6"/>
        <v>0</v>
      </c>
      <c r="AC19" s="58">
        <v>0</v>
      </c>
      <c r="AD19" s="38">
        <f t="shared" si="7"/>
        <v>0</v>
      </c>
    </row>
    <row r="20" spans="1:30">
      <c r="A20" s="210">
        <f>+'OTS SC Apple'!A20</f>
        <v>625</v>
      </c>
      <c r="B20" s="256">
        <f>+'OTS SC Apple'!B20</f>
        <v>41043</v>
      </c>
      <c r="C20" s="145">
        <f>+'OTS SC Apple'!C20</f>
        <v>41017</v>
      </c>
      <c r="D20" s="247">
        <f>+'OTS SC Apple'!D20</f>
        <v>1</v>
      </c>
      <c r="E20" s="73">
        <f t="shared" si="1"/>
        <v>573</v>
      </c>
      <c r="F20" s="74">
        <f t="shared" si="2"/>
        <v>0</v>
      </c>
      <c r="G20" s="200"/>
      <c r="H20" s="287">
        <f t="shared" si="3"/>
        <v>0</v>
      </c>
      <c r="I20" s="288">
        <f t="shared" si="3"/>
        <v>0</v>
      </c>
      <c r="J20" s="288">
        <f t="shared" si="3"/>
        <v>0</v>
      </c>
      <c r="K20" s="288">
        <f t="shared" si="3"/>
        <v>0</v>
      </c>
      <c r="L20" s="288">
        <f t="shared" si="3"/>
        <v>573</v>
      </c>
      <c r="M20" s="288">
        <f t="shared" si="3"/>
        <v>0</v>
      </c>
      <c r="N20" s="289">
        <f t="shared" si="3"/>
        <v>0</v>
      </c>
      <c r="O20" s="54">
        <v>0</v>
      </c>
      <c r="P20" s="55">
        <v>0</v>
      </c>
      <c r="Q20" s="68">
        <v>0</v>
      </c>
      <c r="R20" s="190">
        <f t="shared" si="8"/>
        <v>573</v>
      </c>
      <c r="T20" s="32">
        <f t="shared" si="9"/>
        <v>573</v>
      </c>
      <c r="U20" s="55">
        <v>12</v>
      </c>
      <c r="V20" s="33">
        <f t="shared" si="4"/>
        <v>47.75</v>
      </c>
      <c r="X20" s="57">
        <v>1.99</v>
      </c>
      <c r="Y20" s="170">
        <f t="shared" si="10"/>
        <v>12</v>
      </c>
      <c r="Z20" s="50">
        <f t="shared" si="5"/>
        <v>1.99</v>
      </c>
      <c r="AA20" s="171">
        <f t="shared" si="11"/>
        <v>573</v>
      </c>
      <c r="AB20" s="172">
        <f t="shared" si="6"/>
        <v>1140.27</v>
      </c>
      <c r="AC20" s="58">
        <v>0</v>
      </c>
      <c r="AD20" s="38">
        <f t="shared" si="7"/>
        <v>1140.27</v>
      </c>
    </row>
    <row r="21" spans="1:30">
      <c r="A21" s="210">
        <f>+'OTS SC Apple'!A21</f>
        <v>626</v>
      </c>
      <c r="B21" s="256">
        <f>+'OTS SC Apple'!B21</f>
        <v>41073</v>
      </c>
      <c r="C21" s="145">
        <f>+'OTS SC Apple'!C21</f>
        <v>41045</v>
      </c>
      <c r="D21" s="247">
        <f>+'OTS SC Apple'!D21</f>
        <v>1</v>
      </c>
      <c r="E21" s="73">
        <f t="shared" si="1"/>
        <v>589</v>
      </c>
      <c r="F21" s="74">
        <f t="shared" si="2"/>
        <v>0</v>
      </c>
      <c r="G21" s="200"/>
      <c r="H21" s="287">
        <f t="shared" si="3"/>
        <v>0</v>
      </c>
      <c r="I21" s="288">
        <f t="shared" si="3"/>
        <v>0</v>
      </c>
      <c r="J21" s="288">
        <f t="shared" si="3"/>
        <v>0</v>
      </c>
      <c r="K21" s="288">
        <f t="shared" si="3"/>
        <v>0</v>
      </c>
      <c r="L21" s="288">
        <f t="shared" si="3"/>
        <v>0</v>
      </c>
      <c r="M21" s="288">
        <f t="shared" si="3"/>
        <v>589</v>
      </c>
      <c r="N21" s="289">
        <f t="shared" si="3"/>
        <v>0</v>
      </c>
      <c r="O21" s="54">
        <v>0</v>
      </c>
      <c r="P21" s="55">
        <v>0</v>
      </c>
      <c r="Q21" s="68">
        <v>0</v>
      </c>
      <c r="R21" s="190">
        <f t="shared" si="8"/>
        <v>589</v>
      </c>
      <c r="T21" s="32">
        <f t="shared" si="9"/>
        <v>589</v>
      </c>
      <c r="U21" s="55">
        <v>12</v>
      </c>
      <c r="V21" s="33">
        <f t="shared" si="4"/>
        <v>49.083333333333336</v>
      </c>
      <c r="X21" s="57">
        <v>1.99</v>
      </c>
      <c r="Y21" s="170">
        <f t="shared" si="10"/>
        <v>12</v>
      </c>
      <c r="Z21" s="50">
        <f t="shared" si="5"/>
        <v>1.99</v>
      </c>
      <c r="AA21" s="171">
        <f t="shared" si="11"/>
        <v>589</v>
      </c>
      <c r="AB21" s="172">
        <f t="shared" si="6"/>
        <v>1172.1099999999999</v>
      </c>
      <c r="AC21" s="58">
        <v>0</v>
      </c>
      <c r="AD21" s="38">
        <f t="shared" si="7"/>
        <v>1172.1099999999999</v>
      </c>
    </row>
    <row r="22" spans="1:30">
      <c r="A22" s="210">
        <f>+'OTS SC Apple'!A22</f>
        <v>0</v>
      </c>
      <c r="B22" s="257">
        <f>+'OTS SC Apple'!B22</f>
        <v>0</v>
      </c>
      <c r="C22" s="145">
        <f>+'OTS SC Apple'!C22</f>
        <v>0</v>
      </c>
      <c r="D22" s="247">
        <f>+'OTS SC Apple'!D22</f>
        <v>0</v>
      </c>
      <c r="E22" s="73">
        <f t="shared" si="1"/>
        <v>0</v>
      </c>
      <c r="F22" s="74">
        <f t="shared" si="2"/>
        <v>0</v>
      </c>
      <c r="G22" s="200"/>
      <c r="H22" s="287">
        <f t="shared" si="3"/>
        <v>0</v>
      </c>
      <c r="I22" s="288">
        <f t="shared" si="3"/>
        <v>0</v>
      </c>
      <c r="J22" s="288">
        <f t="shared" si="3"/>
        <v>0</v>
      </c>
      <c r="K22" s="288">
        <f t="shared" si="3"/>
        <v>0</v>
      </c>
      <c r="L22" s="288">
        <f t="shared" si="3"/>
        <v>0</v>
      </c>
      <c r="M22" s="288">
        <f t="shared" si="3"/>
        <v>0</v>
      </c>
      <c r="N22" s="289">
        <f t="shared" si="3"/>
        <v>0</v>
      </c>
      <c r="O22" s="54">
        <v>0</v>
      </c>
      <c r="P22" s="55">
        <v>0</v>
      </c>
      <c r="Q22" s="68">
        <v>0</v>
      </c>
      <c r="R22" s="190">
        <f t="shared" si="8"/>
        <v>0</v>
      </c>
      <c r="T22" s="32">
        <f t="shared" si="9"/>
        <v>0</v>
      </c>
      <c r="U22" s="55">
        <v>0</v>
      </c>
      <c r="V22" s="33">
        <f t="shared" si="4"/>
        <v>0</v>
      </c>
      <c r="X22" s="57">
        <v>0</v>
      </c>
      <c r="Y22" s="170">
        <f t="shared" si="10"/>
        <v>0</v>
      </c>
      <c r="Z22" s="50">
        <f t="shared" si="5"/>
        <v>0</v>
      </c>
      <c r="AA22" s="171">
        <f t="shared" si="11"/>
        <v>0</v>
      </c>
      <c r="AB22" s="172">
        <f t="shared" si="6"/>
        <v>0</v>
      </c>
      <c r="AC22" s="58">
        <v>0</v>
      </c>
      <c r="AD22" s="38">
        <f t="shared" si="7"/>
        <v>0</v>
      </c>
    </row>
    <row r="23" spans="1:30">
      <c r="A23" s="210">
        <f>+'OTS SC Apple'!A23</f>
        <v>0</v>
      </c>
      <c r="B23" s="257">
        <f>+'OTS SC Apple'!B23</f>
        <v>0</v>
      </c>
      <c r="C23" s="145">
        <f>+'OTS SC Apple'!C23</f>
        <v>0</v>
      </c>
      <c r="D23" s="247">
        <f>+'OTS SC Apple'!D23</f>
        <v>0</v>
      </c>
      <c r="E23" s="73">
        <f t="shared" si="1"/>
        <v>0</v>
      </c>
      <c r="F23" s="74">
        <f t="shared" si="2"/>
        <v>0</v>
      </c>
      <c r="G23" s="200"/>
      <c r="H23" s="287">
        <f t="shared" si="3"/>
        <v>0</v>
      </c>
      <c r="I23" s="288">
        <f t="shared" si="3"/>
        <v>0</v>
      </c>
      <c r="J23" s="288">
        <f t="shared" si="3"/>
        <v>0</v>
      </c>
      <c r="K23" s="288">
        <f t="shared" si="3"/>
        <v>0</v>
      </c>
      <c r="L23" s="288">
        <f t="shared" si="3"/>
        <v>0</v>
      </c>
      <c r="M23" s="288">
        <f t="shared" si="3"/>
        <v>0</v>
      </c>
      <c r="N23" s="289">
        <f t="shared" si="3"/>
        <v>0</v>
      </c>
      <c r="O23" s="54">
        <v>0</v>
      </c>
      <c r="P23" s="55">
        <v>0</v>
      </c>
      <c r="Q23" s="68">
        <v>0</v>
      </c>
      <c r="R23" s="190">
        <f t="shared" si="8"/>
        <v>0</v>
      </c>
      <c r="T23" s="32">
        <f t="shared" si="9"/>
        <v>0</v>
      </c>
      <c r="U23" s="55">
        <v>0</v>
      </c>
      <c r="V23" s="33">
        <f t="shared" si="4"/>
        <v>0</v>
      </c>
      <c r="X23" s="57">
        <v>0</v>
      </c>
      <c r="Y23" s="170">
        <f t="shared" si="10"/>
        <v>0</v>
      </c>
      <c r="Z23" s="50">
        <f t="shared" si="5"/>
        <v>0</v>
      </c>
      <c r="AA23" s="171">
        <f t="shared" si="11"/>
        <v>0</v>
      </c>
      <c r="AB23" s="172">
        <f t="shared" si="6"/>
        <v>0</v>
      </c>
      <c r="AC23" s="58">
        <v>0</v>
      </c>
      <c r="AD23" s="38">
        <f t="shared" si="7"/>
        <v>0</v>
      </c>
    </row>
    <row r="24" spans="1:30">
      <c r="A24" s="210">
        <f>+'OTS SC Apple'!A24</f>
        <v>0</v>
      </c>
      <c r="B24" s="257">
        <f>+'OTS SC Apple'!B24</f>
        <v>0</v>
      </c>
      <c r="C24" s="145">
        <f>+'OTS SC Apple'!C24</f>
        <v>0</v>
      </c>
      <c r="D24" s="247">
        <f>+'OTS SC Apple'!D24</f>
        <v>0</v>
      </c>
      <c r="E24" s="73">
        <f t="shared" si="1"/>
        <v>0</v>
      </c>
      <c r="F24" s="74">
        <f t="shared" si="2"/>
        <v>0</v>
      </c>
      <c r="G24" s="200"/>
      <c r="H24" s="287">
        <f t="shared" si="3"/>
        <v>0</v>
      </c>
      <c r="I24" s="288">
        <f t="shared" si="3"/>
        <v>0</v>
      </c>
      <c r="J24" s="288">
        <f t="shared" si="3"/>
        <v>0</v>
      </c>
      <c r="K24" s="288">
        <f t="shared" si="3"/>
        <v>0</v>
      </c>
      <c r="L24" s="288">
        <f t="shared" si="3"/>
        <v>0</v>
      </c>
      <c r="M24" s="288">
        <f t="shared" si="3"/>
        <v>0</v>
      </c>
      <c r="N24" s="289">
        <f t="shared" si="3"/>
        <v>0</v>
      </c>
      <c r="O24" s="54">
        <v>0</v>
      </c>
      <c r="P24" s="55">
        <v>0</v>
      </c>
      <c r="Q24" s="68">
        <v>0</v>
      </c>
      <c r="R24" s="190">
        <f t="shared" si="8"/>
        <v>0</v>
      </c>
      <c r="T24" s="32">
        <f t="shared" si="9"/>
        <v>0</v>
      </c>
      <c r="U24" s="55">
        <v>0</v>
      </c>
      <c r="V24" s="33">
        <f t="shared" si="4"/>
        <v>0</v>
      </c>
      <c r="X24" s="57">
        <v>0</v>
      </c>
      <c r="Y24" s="170">
        <f t="shared" si="10"/>
        <v>0</v>
      </c>
      <c r="Z24" s="50">
        <f t="shared" si="5"/>
        <v>0</v>
      </c>
      <c r="AA24" s="171">
        <f t="shared" si="11"/>
        <v>0</v>
      </c>
      <c r="AB24" s="172">
        <f t="shared" si="6"/>
        <v>0</v>
      </c>
      <c r="AC24" s="58">
        <v>0</v>
      </c>
      <c r="AD24" s="38">
        <f t="shared" si="7"/>
        <v>0</v>
      </c>
    </row>
    <row r="25" spans="1:30">
      <c r="A25" s="210">
        <f>+'OTS SC Apple'!A25</f>
        <v>0</v>
      </c>
      <c r="B25" s="257">
        <f>+'OTS SC Apple'!B25</f>
        <v>0</v>
      </c>
      <c r="C25" s="145">
        <f>+'OTS SC Apple'!C25</f>
        <v>0</v>
      </c>
      <c r="D25" s="247">
        <f>+'OTS SC Apple'!D25</f>
        <v>0</v>
      </c>
      <c r="E25" s="73">
        <f t="shared" si="1"/>
        <v>0</v>
      </c>
      <c r="F25" s="74">
        <f t="shared" si="2"/>
        <v>0</v>
      </c>
      <c r="G25" s="200"/>
      <c r="H25" s="287">
        <f t="shared" si="3"/>
        <v>0</v>
      </c>
      <c r="I25" s="288">
        <f t="shared" si="3"/>
        <v>0</v>
      </c>
      <c r="J25" s="288">
        <f t="shared" si="3"/>
        <v>0</v>
      </c>
      <c r="K25" s="288">
        <f t="shared" si="3"/>
        <v>0</v>
      </c>
      <c r="L25" s="288">
        <f t="shared" si="3"/>
        <v>0</v>
      </c>
      <c r="M25" s="288">
        <f t="shared" si="3"/>
        <v>0</v>
      </c>
      <c r="N25" s="289">
        <f t="shared" si="3"/>
        <v>0</v>
      </c>
      <c r="O25" s="54">
        <v>0</v>
      </c>
      <c r="P25" s="55">
        <v>0</v>
      </c>
      <c r="Q25" s="68">
        <v>0</v>
      </c>
      <c r="R25" s="190">
        <f t="shared" si="8"/>
        <v>0</v>
      </c>
      <c r="T25" s="32">
        <f t="shared" si="9"/>
        <v>0</v>
      </c>
      <c r="U25" s="55">
        <v>0</v>
      </c>
      <c r="V25" s="33">
        <f t="shared" si="4"/>
        <v>0</v>
      </c>
      <c r="X25" s="57">
        <v>0</v>
      </c>
      <c r="Y25" s="170">
        <f t="shared" si="10"/>
        <v>0</v>
      </c>
      <c r="Z25" s="50">
        <f t="shared" si="5"/>
        <v>0</v>
      </c>
      <c r="AA25" s="171">
        <f t="shared" si="11"/>
        <v>0</v>
      </c>
      <c r="AB25" s="172">
        <f t="shared" si="6"/>
        <v>0</v>
      </c>
      <c r="AC25" s="58">
        <v>0</v>
      </c>
      <c r="AD25" s="38">
        <f t="shared" si="7"/>
        <v>0</v>
      </c>
    </row>
    <row r="26" spans="1:30">
      <c r="A26" s="210">
        <f>+'OTS SC Apple'!A26</f>
        <v>0</v>
      </c>
      <c r="B26" s="257">
        <f>+'OTS SC Apple'!B26</f>
        <v>0</v>
      </c>
      <c r="C26" s="145">
        <f>+'OTS SC Apple'!C26</f>
        <v>0</v>
      </c>
      <c r="D26" s="247">
        <f>+'OTS SC Apple'!D26</f>
        <v>0</v>
      </c>
      <c r="E26" s="73">
        <f t="shared" si="1"/>
        <v>0</v>
      </c>
      <c r="F26" s="74">
        <f t="shared" si="2"/>
        <v>0</v>
      </c>
      <c r="G26" s="200"/>
      <c r="H26" s="287">
        <f t="shared" ref="H26:N35" si="12">+IF(AND($C26&gt;=H$8,$C26&lt;H$9),H$10,0)</f>
        <v>0</v>
      </c>
      <c r="I26" s="288">
        <f t="shared" si="12"/>
        <v>0</v>
      </c>
      <c r="J26" s="288">
        <f t="shared" si="12"/>
        <v>0</v>
      </c>
      <c r="K26" s="288">
        <f t="shared" si="12"/>
        <v>0</v>
      </c>
      <c r="L26" s="288">
        <f t="shared" si="12"/>
        <v>0</v>
      </c>
      <c r="M26" s="288">
        <f t="shared" si="12"/>
        <v>0</v>
      </c>
      <c r="N26" s="289">
        <f t="shared" si="12"/>
        <v>0</v>
      </c>
      <c r="O26" s="54">
        <v>0</v>
      </c>
      <c r="P26" s="55">
        <v>0</v>
      </c>
      <c r="Q26" s="68">
        <v>0</v>
      </c>
      <c r="R26" s="190">
        <f t="shared" si="8"/>
        <v>0</v>
      </c>
      <c r="T26" s="32">
        <f t="shared" si="9"/>
        <v>0</v>
      </c>
      <c r="U26" s="55">
        <v>0</v>
      </c>
      <c r="V26" s="33">
        <f t="shared" si="4"/>
        <v>0</v>
      </c>
      <c r="X26" s="57">
        <v>0</v>
      </c>
      <c r="Y26" s="170">
        <f t="shared" si="10"/>
        <v>0</v>
      </c>
      <c r="Z26" s="50">
        <f t="shared" si="5"/>
        <v>0</v>
      </c>
      <c r="AA26" s="171">
        <f t="shared" si="11"/>
        <v>0</v>
      </c>
      <c r="AB26" s="172">
        <f t="shared" si="6"/>
        <v>0</v>
      </c>
      <c r="AC26" s="58">
        <v>0</v>
      </c>
      <c r="AD26" s="38">
        <f t="shared" si="7"/>
        <v>0</v>
      </c>
    </row>
    <row r="27" spans="1:30">
      <c r="A27" s="210">
        <f>+'OTS SC Apple'!A27</f>
        <v>0</v>
      </c>
      <c r="B27" s="257">
        <f>+'OTS SC Apple'!B27</f>
        <v>0</v>
      </c>
      <c r="C27" s="145">
        <f>+'OTS SC Apple'!C27</f>
        <v>0</v>
      </c>
      <c r="D27" s="247">
        <f>+'OTS SC Apple'!D27</f>
        <v>0</v>
      </c>
      <c r="E27" s="73">
        <f t="shared" si="1"/>
        <v>0</v>
      </c>
      <c r="F27" s="74">
        <f t="shared" si="2"/>
        <v>0</v>
      </c>
      <c r="G27" s="200"/>
      <c r="H27" s="287">
        <f t="shared" si="12"/>
        <v>0</v>
      </c>
      <c r="I27" s="288">
        <f t="shared" si="12"/>
        <v>0</v>
      </c>
      <c r="J27" s="288">
        <f t="shared" si="12"/>
        <v>0</v>
      </c>
      <c r="K27" s="288">
        <f t="shared" si="12"/>
        <v>0</v>
      </c>
      <c r="L27" s="288">
        <f t="shared" si="12"/>
        <v>0</v>
      </c>
      <c r="M27" s="288">
        <f t="shared" si="12"/>
        <v>0</v>
      </c>
      <c r="N27" s="289">
        <f t="shared" si="12"/>
        <v>0</v>
      </c>
      <c r="O27" s="54">
        <v>0</v>
      </c>
      <c r="P27" s="55">
        <v>0</v>
      </c>
      <c r="Q27" s="68">
        <v>0</v>
      </c>
      <c r="R27" s="190">
        <f t="shared" si="8"/>
        <v>0</v>
      </c>
      <c r="T27" s="32">
        <f t="shared" si="9"/>
        <v>0</v>
      </c>
      <c r="U27" s="55">
        <v>0</v>
      </c>
      <c r="V27" s="33">
        <f t="shared" si="4"/>
        <v>0</v>
      </c>
      <c r="X27" s="57">
        <v>0</v>
      </c>
      <c r="Y27" s="170">
        <f t="shared" si="10"/>
        <v>0</v>
      </c>
      <c r="Z27" s="50">
        <f t="shared" si="5"/>
        <v>0</v>
      </c>
      <c r="AA27" s="171">
        <f t="shared" si="11"/>
        <v>0</v>
      </c>
      <c r="AB27" s="172">
        <f t="shared" si="6"/>
        <v>0</v>
      </c>
      <c r="AC27" s="58">
        <v>0</v>
      </c>
      <c r="AD27" s="38">
        <f t="shared" si="7"/>
        <v>0</v>
      </c>
    </row>
    <row r="28" spans="1:30">
      <c r="A28" s="210">
        <f>+'OTS SC Apple'!A28</f>
        <v>0</v>
      </c>
      <c r="B28" s="257">
        <f>+'OTS SC Apple'!B28</f>
        <v>0</v>
      </c>
      <c r="C28" s="145">
        <f>+'OTS SC Apple'!C28</f>
        <v>0</v>
      </c>
      <c r="D28" s="247">
        <f>+'OTS SC Apple'!D28</f>
        <v>0</v>
      </c>
      <c r="E28" s="73">
        <f t="shared" si="1"/>
        <v>0</v>
      </c>
      <c r="F28" s="74">
        <f t="shared" si="2"/>
        <v>0</v>
      </c>
      <c r="G28" s="200"/>
      <c r="H28" s="287">
        <f t="shared" si="12"/>
        <v>0</v>
      </c>
      <c r="I28" s="288">
        <f t="shared" si="12"/>
        <v>0</v>
      </c>
      <c r="J28" s="288">
        <f t="shared" si="12"/>
        <v>0</v>
      </c>
      <c r="K28" s="288">
        <f t="shared" si="12"/>
        <v>0</v>
      </c>
      <c r="L28" s="288">
        <f t="shared" si="12"/>
        <v>0</v>
      </c>
      <c r="M28" s="288">
        <f t="shared" si="12"/>
        <v>0</v>
      </c>
      <c r="N28" s="289">
        <f t="shared" si="12"/>
        <v>0</v>
      </c>
      <c r="O28" s="54">
        <v>0</v>
      </c>
      <c r="P28" s="55">
        <v>0</v>
      </c>
      <c r="Q28" s="68">
        <v>0</v>
      </c>
      <c r="R28" s="190">
        <f t="shared" si="8"/>
        <v>0</v>
      </c>
      <c r="T28" s="32">
        <f t="shared" si="9"/>
        <v>0</v>
      </c>
      <c r="U28" s="55">
        <v>0</v>
      </c>
      <c r="V28" s="33">
        <f t="shared" si="4"/>
        <v>0</v>
      </c>
      <c r="X28" s="57">
        <v>0</v>
      </c>
      <c r="Y28" s="170">
        <f t="shared" si="10"/>
        <v>0</v>
      </c>
      <c r="Z28" s="50">
        <f t="shared" si="5"/>
        <v>0</v>
      </c>
      <c r="AA28" s="171">
        <f t="shared" si="11"/>
        <v>0</v>
      </c>
      <c r="AB28" s="172">
        <f t="shared" si="6"/>
        <v>0</v>
      </c>
      <c r="AC28" s="58">
        <v>0</v>
      </c>
      <c r="AD28" s="38">
        <f t="shared" si="7"/>
        <v>0</v>
      </c>
    </row>
    <row r="29" spans="1:30">
      <c r="A29" s="210">
        <f>+'OTS SC Apple'!A29</f>
        <v>0</v>
      </c>
      <c r="B29" s="257">
        <f>+'OTS SC Apple'!B29</f>
        <v>0</v>
      </c>
      <c r="C29" s="145">
        <f>+'OTS SC Apple'!C29</f>
        <v>0</v>
      </c>
      <c r="D29" s="247">
        <f>+'OTS SC Apple'!D29</f>
        <v>0</v>
      </c>
      <c r="E29" s="73">
        <f t="shared" si="1"/>
        <v>0</v>
      </c>
      <c r="F29" s="74">
        <f t="shared" si="2"/>
        <v>0</v>
      </c>
      <c r="G29" s="200"/>
      <c r="H29" s="287">
        <f t="shared" si="12"/>
        <v>0</v>
      </c>
      <c r="I29" s="288">
        <f t="shared" si="12"/>
        <v>0</v>
      </c>
      <c r="J29" s="288">
        <f t="shared" si="12"/>
        <v>0</v>
      </c>
      <c r="K29" s="288">
        <f t="shared" si="12"/>
        <v>0</v>
      </c>
      <c r="L29" s="288">
        <f t="shared" si="12"/>
        <v>0</v>
      </c>
      <c r="M29" s="288">
        <f t="shared" si="12"/>
        <v>0</v>
      </c>
      <c r="N29" s="289">
        <f t="shared" si="12"/>
        <v>0</v>
      </c>
      <c r="O29" s="54">
        <v>0</v>
      </c>
      <c r="P29" s="55">
        <v>0</v>
      </c>
      <c r="Q29" s="68">
        <v>0</v>
      </c>
      <c r="R29" s="190">
        <f t="shared" si="8"/>
        <v>0</v>
      </c>
      <c r="T29" s="32">
        <f t="shared" si="9"/>
        <v>0</v>
      </c>
      <c r="U29" s="55">
        <v>0</v>
      </c>
      <c r="V29" s="33">
        <f t="shared" si="4"/>
        <v>0</v>
      </c>
      <c r="X29" s="57">
        <v>0</v>
      </c>
      <c r="Y29" s="170">
        <f t="shared" si="10"/>
        <v>0</v>
      </c>
      <c r="Z29" s="50">
        <f t="shared" si="5"/>
        <v>0</v>
      </c>
      <c r="AA29" s="171">
        <f t="shared" si="11"/>
        <v>0</v>
      </c>
      <c r="AB29" s="172">
        <f t="shared" si="6"/>
        <v>0</v>
      </c>
      <c r="AC29" s="58">
        <v>0</v>
      </c>
      <c r="AD29" s="38">
        <f t="shared" si="7"/>
        <v>0</v>
      </c>
    </row>
    <row r="30" spans="1:30">
      <c r="A30" s="210">
        <f>+'OTS SC Apple'!A30</f>
        <v>0</v>
      </c>
      <c r="B30" s="257">
        <f>+'OTS SC Apple'!B30</f>
        <v>0</v>
      </c>
      <c r="C30" s="145">
        <f>+'OTS SC Apple'!C30</f>
        <v>0</v>
      </c>
      <c r="D30" s="247">
        <f>+'OTS SC Apple'!D30</f>
        <v>0</v>
      </c>
      <c r="E30" s="73">
        <f t="shared" si="1"/>
        <v>0</v>
      </c>
      <c r="F30" s="74">
        <f t="shared" si="2"/>
        <v>0</v>
      </c>
      <c r="G30" s="200"/>
      <c r="H30" s="287">
        <f t="shared" si="12"/>
        <v>0</v>
      </c>
      <c r="I30" s="288">
        <f t="shared" si="12"/>
        <v>0</v>
      </c>
      <c r="J30" s="288">
        <f t="shared" si="12"/>
        <v>0</v>
      </c>
      <c r="K30" s="288">
        <f t="shared" si="12"/>
        <v>0</v>
      </c>
      <c r="L30" s="288">
        <f t="shared" si="12"/>
        <v>0</v>
      </c>
      <c r="M30" s="288">
        <f t="shared" si="12"/>
        <v>0</v>
      </c>
      <c r="N30" s="289">
        <f t="shared" si="12"/>
        <v>0</v>
      </c>
      <c r="O30" s="54">
        <v>0</v>
      </c>
      <c r="P30" s="55">
        <v>0</v>
      </c>
      <c r="Q30" s="68">
        <v>0</v>
      </c>
      <c r="R30" s="190">
        <f t="shared" si="8"/>
        <v>0</v>
      </c>
      <c r="T30" s="32">
        <f t="shared" si="9"/>
        <v>0</v>
      </c>
      <c r="U30" s="55">
        <v>0</v>
      </c>
      <c r="V30" s="33">
        <f t="shared" si="4"/>
        <v>0</v>
      </c>
      <c r="X30" s="57">
        <v>0</v>
      </c>
      <c r="Y30" s="170">
        <f t="shared" si="10"/>
        <v>0</v>
      </c>
      <c r="Z30" s="50">
        <f t="shared" si="5"/>
        <v>0</v>
      </c>
      <c r="AA30" s="171">
        <f t="shared" si="11"/>
        <v>0</v>
      </c>
      <c r="AB30" s="172">
        <f t="shared" si="6"/>
        <v>0</v>
      </c>
      <c r="AC30" s="58">
        <v>0</v>
      </c>
      <c r="AD30" s="38">
        <f t="shared" si="7"/>
        <v>0</v>
      </c>
    </row>
    <row r="31" spans="1:30">
      <c r="A31" s="210">
        <f>+'OTS SC Apple'!A31</f>
        <v>0</v>
      </c>
      <c r="B31" s="257">
        <f>+'OTS SC Apple'!B31</f>
        <v>0</v>
      </c>
      <c r="C31" s="145">
        <f>+'OTS SC Apple'!C31</f>
        <v>0</v>
      </c>
      <c r="D31" s="247">
        <f>+'OTS SC Apple'!D31</f>
        <v>0</v>
      </c>
      <c r="E31" s="73">
        <f t="shared" si="1"/>
        <v>0</v>
      </c>
      <c r="F31" s="74">
        <f t="shared" si="2"/>
        <v>0</v>
      </c>
      <c r="G31" s="200"/>
      <c r="H31" s="287">
        <f t="shared" si="12"/>
        <v>0</v>
      </c>
      <c r="I31" s="288">
        <f t="shared" si="12"/>
        <v>0</v>
      </c>
      <c r="J31" s="288">
        <f t="shared" si="12"/>
        <v>0</v>
      </c>
      <c r="K31" s="288">
        <f t="shared" si="12"/>
        <v>0</v>
      </c>
      <c r="L31" s="288">
        <f t="shared" si="12"/>
        <v>0</v>
      </c>
      <c r="M31" s="288">
        <f t="shared" si="12"/>
        <v>0</v>
      </c>
      <c r="N31" s="289">
        <f t="shared" si="12"/>
        <v>0</v>
      </c>
      <c r="O31" s="54">
        <v>0</v>
      </c>
      <c r="P31" s="55">
        <v>0</v>
      </c>
      <c r="Q31" s="68">
        <v>0</v>
      </c>
      <c r="R31" s="190">
        <f t="shared" si="8"/>
        <v>0</v>
      </c>
      <c r="T31" s="32">
        <f t="shared" si="9"/>
        <v>0</v>
      </c>
      <c r="U31" s="55">
        <v>0</v>
      </c>
      <c r="V31" s="33">
        <f t="shared" si="4"/>
        <v>0</v>
      </c>
      <c r="X31" s="57">
        <v>0</v>
      </c>
      <c r="Y31" s="170">
        <f t="shared" si="10"/>
        <v>0</v>
      </c>
      <c r="Z31" s="50">
        <f t="shared" si="5"/>
        <v>0</v>
      </c>
      <c r="AA31" s="171">
        <f t="shared" si="11"/>
        <v>0</v>
      </c>
      <c r="AB31" s="172">
        <f t="shared" si="6"/>
        <v>0</v>
      </c>
      <c r="AC31" s="58">
        <v>0</v>
      </c>
      <c r="AD31" s="38">
        <f t="shared" si="7"/>
        <v>0</v>
      </c>
    </row>
    <row r="32" spans="1:30">
      <c r="A32" s="210">
        <f>+'OTS SC Apple'!A32</f>
        <v>0</v>
      </c>
      <c r="B32" s="257">
        <f>+'OTS SC Apple'!B32</f>
        <v>0</v>
      </c>
      <c r="C32" s="145">
        <f>+'OTS SC Apple'!C32</f>
        <v>0</v>
      </c>
      <c r="D32" s="247">
        <f>+'OTS SC Apple'!D32</f>
        <v>0</v>
      </c>
      <c r="E32" s="73">
        <f t="shared" si="1"/>
        <v>0</v>
      </c>
      <c r="F32" s="74">
        <f t="shared" si="2"/>
        <v>0</v>
      </c>
      <c r="G32" s="200"/>
      <c r="H32" s="287">
        <f t="shared" si="12"/>
        <v>0</v>
      </c>
      <c r="I32" s="288">
        <f t="shared" si="12"/>
        <v>0</v>
      </c>
      <c r="J32" s="288">
        <f t="shared" si="12"/>
        <v>0</v>
      </c>
      <c r="K32" s="288">
        <f t="shared" si="12"/>
        <v>0</v>
      </c>
      <c r="L32" s="288">
        <f t="shared" si="12"/>
        <v>0</v>
      </c>
      <c r="M32" s="288">
        <f t="shared" si="12"/>
        <v>0</v>
      </c>
      <c r="N32" s="289">
        <f t="shared" si="12"/>
        <v>0</v>
      </c>
      <c r="O32" s="54">
        <v>0</v>
      </c>
      <c r="P32" s="55">
        <v>0</v>
      </c>
      <c r="Q32" s="68">
        <v>0</v>
      </c>
      <c r="R32" s="190">
        <f t="shared" si="8"/>
        <v>0</v>
      </c>
      <c r="T32" s="32">
        <f t="shared" si="9"/>
        <v>0</v>
      </c>
      <c r="U32" s="55">
        <v>0</v>
      </c>
      <c r="V32" s="33">
        <f t="shared" si="4"/>
        <v>0</v>
      </c>
      <c r="X32" s="57">
        <v>0</v>
      </c>
      <c r="Y32" s="170">
        <f t="shared" si="10"/>
        <v>0</v>
      </c>
      <c r="Z32" s="50">
        <f t="shared" si="5"/>
        <v>0</v>
      </c>
      <c r="AA32" s="171">
        <f t="shared" si="11"/>
        <v>0</v>
      </c>
      <c r="AB32" s="172">
        <f t="shared" si="6"/>
        <v>0</v>
      </c>
      <c r="AC32" s="58">
        <v>0</v>
      </c>
      <c r="AD32" s="38">
        <f t="shared" si="7"/>
        <v>0</v>
      </c>
    </row>
    <row r="33" spans="1:31">
      <c r="A33" s="210">
        <f>+'OTS SC Apple'!A33</f>
        <v>0</v>
      </c>
      <c r="B33" s="257">
        <f>+'OTS SC Apple'!B33</f>
        <v>0</v>
      </c>
      <c r="C33" s="145">
        <f>+'OTS SC Apple'!C33</f>
        <v>0</v>
      </c>
      <c r="D33" s="247">
        <f>+'OTS SC Apple'!D33</f>
        <v>0</v>
      </c>
      <c r="E33" s="73">
        <f t="shared" si="1"/>
        <v>0</v>
      </c>
      <c r="F33" s="74">
        <f t="shared" si="2"/>
        <v>0</v>
      </c>
      <c r="G33" s="200"/>
      <c r="H33" s="287">
        <f t="shared" si="12"/>
        <v>0</v>
      </c>
      <c r="I33" s="288">
        <f t="shared" si="12"/>
        <v>0</v>
      </c>
      <c r="J33" s="288">
        <f t="shared" si="12"/>
        <v>0</v>
      </c>
      <c r="K33" s="288">
        <f t="shared" si="12"/>
        <v>0</v>
      </c>
      <c r="L33" s="288">
        <f t="shared" si="12"/>
        <v>0</v>
      </c>
      <c r="M33" s="288">
        <f t="shared" si="12"/>
        <v>0</v>
      </c>
      <c r="N33" s="289">
        <f t="shared" si="12"/>
        <v>0</v>
      </c>
      <c r="O33" s="54">
        <v>0</v>
      </c>
      <c r="P33" s="55">
        <v>0</v>
      </c>
      <c r="Q33" s="68">
        <v>0</v>
      </c>
      <c r="R33" s="190">
        <f t="shared" si="8"/>
        <v>0</v>
      </c>
      <c r="T33" s="32">
        <f t="shared" si="9"/>
        <v>0</v>
      </c>
      <c r="U33" s="55">
        <v>0</v>
      </c>
      <c r="V33" s="33">
        <f t="shared" si="4"/>
        <v>0</v>
      </c>
      <c r="X33" s="57">
        <v>0</v>
      </c>
      <c r="Y33" s="170">
        <f t="shared" si="10"/>
        <v>0</v>
      </c>
      <c r="Z33" s="50">
        <f t="shared" si="5"/>
        <v>0</v>
      </c>
      <c r="AA33" s="171">
        <f t="shared" si="11"/>
        <v>0</v>
      </c>
      <c r="AB33" s="172">
        <f t="shared" si="6"/>
        <v>0</v>
      </c>
      <c r="AC33" s="58">
        <v>0</v>
      </c>
      <c r="AD33" s="38">
        <f t="shared" si="7"/>
        <v>0</v>
      </c>
    </row>
    <row r="34" spans="1:31">
      <c r="A34" s="210">
        <f>+'OTS SC Apple'!A34</f>
        <v>0</v>
      </c>
      <c r="B34" s="257">
        <f>+'OTS SC Apple'!B34</f>
        <v>0</v>
      </c>
      <c r="C34" s="145">
        <f>+'OTS SC Apple'!C34</f>
        <v>0</v>
      </c>
      <c r="D34" s="247">
        <f>+'OTS SC Apple'!D34</f>
        <v>0</v>
      </c>
      <c r="E34" s="73">
        <f t="shared" si="1"/>
        <v>0</v>
      </c>
      <c r="F34" s="74">
        <f t="shared" si="2"/>
        <v>0</v>
      </c>
      <c r="G34" s="200"/>
      <c r="H34" s="287">
        <f t="shared" si="12"/>
        <v>0</v>
      </c>
      <c r="I34" s="288">
        <f t="shared" si="12"/>
        <v>0</v>
      </c>
      <c r="J34" s="288">
        <f t="shared" si="12"/>
        <v>0</v>
      </c>
      <c r="K34" s="288">
        <f t="shared" si="12"/>
        <v>0</v>
      </c>
      <c r="L34" s="288">
        <f t="shared" si="12"/>
        <v>0</v>
      </c>
      <c r="M34" s="288">
        <f t="shared" si="12"/>
        <v>0</v>
      </c>
      <c r="N34" s="289">
        <f t="shared" si="12"/>
        <v>0</v>
      </c>
      <c r="O34" s="54">
        <v>0</v>
      </c>
      <c r="P34" s="55">
        <v>0</v>
      </c>
      <c r="Q34" s="68">
        <v>0</v>
      </c>
      <c r="R34" s="190">
        <f t="shared" si="8"/>
        <v>0</v>
      </c>
      <c r="T34" s="32">
        <f t="shared" si="9"/>
        <v>0</v>
      </c>
      <c r="U34" s="55">
        <v>0</v>
      </c>
      <c r="V34" s="33">
        <f t="shared" si="4"/>
        <v>0</v>
      </c>
      <c r="X34" s="57">
        <v>0</v>
      </c>
      <c r="Y34" s="170">
        <f t="shared" si="10"/>
        <v>0</v>
      </c>
      <c r="Z34" s="50">
        <f t="shared" si="5"/>
        <v>0</v>
      </c>
      <c r="AA34" s="171">
        <f t="shared" si="11"/>
        <v>0</v>
      </c>
      <c r="AB34" s="172">
        <f t="shared" si="6"/>
        <v>0</v>
      </c>
      <c r="AC34" s="58">
        <v>0</v>
      </c>
      <c r="AD34" s="38">
        <f t="shared" si="7"/>
        <v>0</v>
      </c>
    </row>
    <row r="35" spans="1:31">
      <c r="A35" s="210">
        <f>+'OTS SC Apple'!A35</f>
        <v>0</v>
      </c>
      <c r="B35" s="257">
        <f>+'OTS SC Apple'!B35</f>
        <v>0</v>
      </c>
      <c r="C35" s="145">
        <f>+'OTS SC Apple'!C35</f>
        <v>0</v>
      </c>
      <c r="D35" s="247">
        <f>+'OTS SC Apple'!D35</f>
        <v>0</v>
      </c>
      <c r="E35" s="73">
        <f t="shared" si="1"/>
        <v>0</v>
      </c>
      <c r="F35" s="74">
        <f t="shared" si="2"/>
        <v>0</v>
      </c>
      <c r="G35" s="200"/>
      <c r="H35" s="287">
        <f t="shared" si="12"/>
        <v>0</v>
      </c>
      <c r="I35" s="288">
        <f t="shared" si="12"/>
        <v>0</v>
      </c>
      <c r="J35" s="288">
        <f t="shared" si="12"/>
        <v>0</v>
      </c>
      <c r="K35" s="288">
        <f t="shared" si="12"/>
        <v>0</v>
      </c>
      <c r="L35" s="288">
        <f t="shared" si="12"/>
        <v>0</v>
      </c>
      <c r="M35" s="288">
        <f t="shared" si="12"/>
        <v>0</v>
      </c>
      <c r="N35" s="289">
        <f t="shared" si="12"/>
        <v>0</v>
      </c>
      <c r="O35" s="54">
        <v>0</v>
      </c>
      <c r="P35" s="55">
        <v>0</v>
      </c>
      <c r="Q35" s="68">
        <v>0</v>
      </c>
      <c r="R35" s="190">
        <f t="shared" si="8"/>
        <v>0</v>
      </c>
      <c r="T35" s="32">
        <f t="shared" si="9"/>
        <v>0</v>
      </c>
      <c r="U35" s="55">
        <v>0</v>
      </c>
      <c r="V35" s="33">
        <f t="shared" si="4"/>
        <v>0</v>
      </c>
      <c r="X35" s="57">
        <v>0</v>
      </c>
      <c r="Y35" s="170">
        <f t="shared" si="10"/>
        <v>0</v>
      </c>
      <c r="Z35" s="50">
        <f t="shared" si="5"/>
        <v>0</v>
      </c>
      <c r="AA35" s="171">
        <f t="shared" si="11"/>
        <v>0</v>
      </c>
      <c r="AB35" s="172">
        <f t="shared" si="6"/>
        <v>0</v>
      </c>
      <c r="AC35" s="58">
        <v>0</v>
      </c>
      <c r="AD35" s="38">
        <f t="shared" si="7"/>
        <v>0</v>
      </c>
    </row>
    <row r="36" spans="1:31">
      <c r="A36" s="210">
        <f>+'OTS SC Apple'!A36</f>
        <v>0</v>
      </c>
      <c r="B36" s="257">
        <f>+'OTS SC Apple'!B36</f>
        <v>0</v>
      </c>
      <c r="C36" s="145">
        <f>+'OTS SC Apple'!C36</f>
        <v>0</v>
      </c>
      <c r="D36" s="247">
        <f>+'OTS SC Apple'!D36</f>
        <v>0</v>
      </c>
      <c r="E36" s="73">
        <f t="shared" si="1"/>
        <v>0</v>
      </c>
      <c r="F36" s="74">
        <f t="shared" si="2"/>
        <v>0</v>
      </c>
      <c r="G36" s="200"/>
      <c r="H36" s="287">
        <f t="shared" ref="H36:N48" si="13">+IF(AND($C36&gt;=H$8,$C36&lt;H$9),H$10,0)</f>
        <v>0</v>
      </c>
      <c r="I36" s="288">
        <f t="shared" si="13"/>
        <v>0</v>
      </c>
      <c r="J36" s="288">
        <f t="shared" si="13"/>
        <v>0</v>
      </c>
      <c r="K36" s="288">
        <f t="shared" si="13"/>
        <v>0</v>
      </c>
      <c r="L36" s="288">
        <f t="shared" si="13"/>
        <v>0</v>
      </c>
      <c r="M36" s="288">
        <f t="shared" si="13"/>
        <v>0</v>
      </c>
      <c r="N36" s="289">
        <f t="shared" si="13"/>
        <v>0</v>
      </c>
      <c r="O36" s="54">
        <v>0</v>
      </c>
      <c r="P36" s="55">
        <v>0</v>
      </c>
      <c r="Q36" s="68">
        <v>0</v>
      </c>
      <c r="R36" s="190">
        <f t="shared" si="8"/>
        <v>0</v>
      </c>
      <c r="T36" s="32">
        <f t="shared" si="9"/>
        <v>0</v>
      </c>
      <c r="U36" s="55">
        <v>0</v>
      </c>
      <c r="V36" s="33">
        <f t="shared" si="4"/>
        <v>0</v>
      </c>
      <c r="X36" s="57">
        <v>0</v>
      </c>
      <c r="Y36" s="170">
        <f t="shared" si="10"/>
        <v>0</v>
      </c>
      <c r="Z36" s="50">
        <f t="shared" si="5"/>
        <v>0</v>
      </c>
      <c r="AA36" s="171">
        <f t="shared" si="11"/>
        <v>0</v>
      </c>
      <c r="AB36" s="172">
        <f t="shared" si="6"/>
        <v>0</v>
      </c>
      <c r="AC36" s="58">
        <v>0</v>
      </c>
      <c r="AD36" s="38">
        <f t="shared" si="7"/>
        <v>0</v>
      </c>
    </row>
    <row r="37" spans="1:31">
      <c r="A37" s="210">
        <f>+'OTS SC Apple'!A37</f>
        <v>0</v>
      </c>
      <c r="B37" s="257">
        <f>+'OTS SC Apple'!B37</f>
        <v>0</v>
      </c>
      <c r="C37" s="145">
        <f>+'OTS SC Apple'!C37</f>
        <v>0</v>
      </c>
      <c r="D37" s="247">
        <f>+'OTS SC Apple'!D37</f>
        <v>0</v>
      </c>
      <c r="E37" s="73">
        <f t="shared" si="1"/>
        <v>0</v>
      </c>
      <c r="F37" s="74">
        <f t="shared" si="2"/>
        <v>0</v>
      </c>
      <c r="G37" s="200"/>
      <c r="H37" s="287">
        <f t="shared" si="13"/>
        <v>0</v>
      </c>
      <c r="I37" s="288">
        <f t="shared" si="13"/>
        <v>0</v>
      </c>
      <c r="J37" s="288">
        <f t="shared" si="13"/>
        <v>0</v>
      </c>
      <c r="K37" s="288">
        <f t="shared" si="13"/>
        <v>0</v>
      </c>
      <c r="L37" s="288">
        <f t="shared" si="13"/>
        <v>0</v>
      </c>
      <c r="M37" s="288">
        <f t="shared" si="13"/>
        <v>0</v>
      </c>
      <c r="N37" s="289">
        <f t="shared" si="13"/>
        <v>0</v>
      </c>
      <c r="O37" s="54">
        <v>0</v>
      </c>
      <c r="P37" s="55">
        <v>0</v>
      </c>
      <c r="Q37" s="68">
        <v>0</v>
      </c>
      <c r="R37" s="190">
        <f t="shared" si="8"/>
        <v>0</v>
      </c>
      <c r="T37" s="32">
        <f t="shared" si="9"/>
        <v>0</v>
      </c>
      <c r="U37" s="55">
        <v>0</v>
      </c>
      <c r="V37" s="33">
        <f t="shared" si="4"/>
        <v>0</v>
      </c>
      <c r="X37" s="57">
        <v>0</v>
      </c>
      <c r="Y37" s="170">
        <f t="shared" si="10"/>
        <v>0</v>
      </c>
      <c r="Z37" s="50">
        <f t="shared" si="5"/>
        <v>0</v>
      </c>
      <c r="AA37" s="171">
        <f t="shared" si="11"/>
        <v>0</v>
      </c>
      <c r="AB37" s="172">
        <f t="shared" si="6"/>
        <v>0</v>
      </c>
      <c r="AC37" s="58">
        <v>0</v>
      </c>
      <c r="AD37" s="38">
        <f t="shared" si="7"/>
        <v>0</v>
      </c>
    </row>
    <row r="38" spans="1:31">
      <c r="A38" s="210">
        <f>+'OTS SC Apple'!A38</f>
        <v>0</v>
      </c>
      <c r="B38" s="257">
        <f>+'OTS SC Apple'!B38</f>
        <v>0</v>
      </c>
      <c r="C38" s="145">
        <f>+'OTS SC Apple'!C38</f>
        <v>0</v>
      </c>
      <c r="D38" s="247">
        <f>+'OTS SC Apple'!D38</f>
        <v>0</v>
      </c>
      <c r="E38" s="73">
        <f t="shared" si="1"/>
        <v>0</v>
      </c>
      <c r="F38" s="74">
        <f t="shared" si="2"/>
        <v>0</v>
      </c>
      <c r="G38" s="200"/>
      <c r="H38" s="287">
        <f t="shared" si="13"/>
        <v>0</v>
      </c>
      <c r="I38" s="288">
        <f t="shared" si="13"/>
        <v>0</v>
      </c>
      <c r="J38" s="288">
        <f t="shared" si="13"/>
        <v>0</v>
      </c>
      <c r="K38" s="288">
        <f t="shared" si="13"/>
        <v>0</v>
      </c>
      <c r="L38" s="288">
        <f t="shared" si="13"/>
        <v>0</v>
      </c>
      <c r="M38" s="288">
        <f t="shared" si="13"/>
        <v>0</v>
      </c>
      <c r="N38" s="289">
        <f t="shared" si="13"/>
        <v>0</v>
      </c>
      <c r="O38" s="54">
        <v>0</v>
      </c>
      <c r="P38" s="55">
        <v>0</v>
      </c>
      <c r="Q38" s="68">
        <v>0</v>
      </c>
      <c r="R38" s="190">
        <f t="shared" si="8"/>
        <v>0</v>
      </c>
      <c r="T38" s="32">
        <f t="shared" si="9"/>
        <v>0</v>
      </c>
      <c r="U38" s="55">
        <v>0</v>
      </c>
      <c r="V38" s="33">
        <f t="shared" si="4"/>
        <v>0</v>
      </c>
      <c r="X38" s="57">
        <v>0</v>
      </c>
      <c r="Y38" s="170">
        <f t="shared" si="10"/>
        <v>0</v>
      </c>
      <c r="Z38" s="50">
        <f t="shared" si="5"/>
        <v>0</v>
      </c>
      <c r="AA38" s="171">
        <f t="shared" si="11"/>
        <v>0</v>
      </c>
      <c r="AB38" s="172">
        <f t="shared" si="6"/>
        <v>0</v>
      </c>
      <c r="AC38" s="58">
        <v>0</v>
      </c>
      <c r="AD38" s="38">
        <f t="shared" si="7"/>
        <v>0</v>
      </c>
    </row>
    <row r="39" spans="1:31">
      <c r="A39" s="210">
        <f>+'OTS SC Apple'!A39</f>
        <v>0</v>
      </c>
      <c r="B39" s="257">
        <f>+'OTS SC Apple'!B39</f>
        <v>0</v>
      </c>
      <c r="C39" s="145">
        <f>+'OTS SC Apple'!C39</f>
        <v>0</v>
      </c>
      <c r="D39" s="247">
        <f>+'OTS SC Apple'!D39</f>
        <v>0</v>
      </c>
      <c r="E39" s="73">
        <f t="shared" si="1"/>
        <v>0</v>
      </c>
      <c r="F39" s="74">
        <f t="shared" si="2"/>
        <v>0</v>
      </c>
      <c r="G39" s="200"/>
      <c r="H39" s="287">
        <f t="shared" si="13"/>
        <v>0</v>
      </c>
      <c r="I39" s="288">
        <f t="shared" si="13"/>
        <v>0</v>
      </c>
      <c r="J39" s="288">
        <f t="shared" si="13"/>
        <v>0</v>
      </c>
      <c r="K39" s="288">
        <f t="shared" si="13"/>
        <v>0</v>
      </c>
      <c r="L39" s="288">
        <f t="shared" si="13"/>
        <v>0</v>
      </c>
      <c r="M39" s="288">
        <f t="shared" si="13"/>
        <v>0</v>
      </c>
      <c r="N39" s="289">
        <f t="shared" si="13"/>
        <v>0</v>
      </c>
      <c r="O39" s="54">
        <v>0</v>
      </c>
      <c r="P39" s="55">
        <v>0</v>
      </c>
      <c r="Q39" s="68">
        <v>0</v>
      </c>
      <c r="R39" s="190">
        <f t="shared" si="8"/>
        <v>0</v>
      </c>
      <c r="T39" s="32">
        <f t="shared" si="9"/>
        <v>0</v>
      </c>
      <c r="U39" s="55">
        <v>0</v>
      </c>
      <c r="V39" s="33">
        <f t="shared" si="4"/>
        <v>0</v>
      </c>
      <c r="X39" s="57">
        <v>0</v>
      </c>
      <c r="Y39" s="170">
        <f t="shared" si="10"/>
        <v>0</v>
      </c>
      <c r="Z39" s="50">
        <f t="shared" si="5"/>
        <v>0</v>
      </c>
      <c r="AA39" s="171">
        <f t="shared" si="11"/>
        <v>0</v>
      </c>
      <c r="AB39" s="172">
        <f t="shared" si="6"/>
        <v>0</v>
      </c>
      <c r="AC39" s="58">
        <v>0</v>
      </c>
      <c r="AD39" s="38">
        <f t="shared" si="7"/>
        <v>0</v>
      </c>
    </row>
    <row r="40" spans="1:31">
      <c r="A40" s="210">
        <f>+'OTS SC Apple'!A40</f>
        <v>0</v>
      </c>
      <c r="B40" s="257">
        <f>+'OTS SC Apple'!B40</f>
        <v>0</v>
      </c>
      <c r="C40" s="145">
        <f>+'OTS SC Apple'!C40</f>
        <v>0</v>
      </c>
      <c r="D40" s="247">
        <f>+'OTS SC Apple'!D40</f>
        <v>0</v>
      </c>
      <c r="E40" s="73">
        <f t="shared" si="1"/>
        <v>0</v>
      </c>
      <c r="F40" s="74">
        <f t="shared" si="2"/>
        <v>0</v>
      </c>
      <c r="G40" s="200"/>
      <c r="H40" s="287">
        <f t="shared" si="13"/>
        <v>0</v>
      </c>
      <c r="I40" s="288">
        <f t="shared" si="13"/>
        <v>0</v>
      </c>
      <c r="J40" s="288">
        <f t="shared" si="13"/>
        <v>0</v>
      </c>
      <c r="K40" s="288">
        <f t="shared" si="13"/>
        <v>0</v>
      </c>
      <c r="L40" s="288">
        <f t="shared" si="13"/>
        <v>0</v>
      </c>
      <c r="M40" s="288">
        <f t="shared" si="13"/>
        <v>0</v>
      </c>
      <c r="N40" s="289">
        <f t="shared" si="13"/>
        <v>0</v>
      </c>
      <c r="O40" s="54">
        <v>0</v>
      </c>
      <c r="P40" s="55">
        <v>0</v>
      </c>
      <c r="Q40" s="68">
        <v>0</v>
      </c>
      <c r="R40" s="190">
        <f t="shared" si="8"/>
        <v>0</v>
      </c>
      <c r="T40" s="32">
        <f t="shared" si="9"/>
        <v>0</v>
      </c>
      <c r="U40" s="55">
        <v>0</v>
      </c>
      <c r="V40" s="33">
        <f t="shared" si="4"/>
        <v>0</v>
      </c>
      <c r="X40" s="57">
        <v>0</v>
      </c>
      <c r="Y40" s="170">
        <f t="shared" si="10"/>
        <v>0</v>
      </c>
      <c r="Z40" s="50">
        <f t="shared" si="5"/>
        <v>0</v>
      </c>
      <c r="AA40" s="171">
        <f t="shared" si="11"/>
        <v>0</v>
      </c>
      <c r="AB40" s="172">
        <f t="shared" si="6"/>
        <v>0</v>
      </c>
      <c r="AC40" s="58">
        <v>0</v>
      </c>
      <c r="AD40" s="38">
        <f t="shared" si="7"/>
        <v>0</v>
      </c>
    </row>
    <row r="41" spans="1:31">
      <c r="A41" s="210">
        <f>+'OTS SC Apple'!A41</f>
        <v>0</v>
      </c>
      <c r="B41" s="257">
        <f>+'OTS SC Apple'!B41</f>
        <v>0</v>
      </c>
      <c r="C41" s="145">
        <f>+'OTS SC Apple'!C41</f>
        <v>0</v>
      </c>
      <c r="D41" s="247">
        <f>+'OTS SC Apple'!D41</f>
        <v>0</v>
      </c>
      <c r="E41" s="73">
        <f t="shared" si="1"/>
        <v>0</v>
      </c>
      <c r="F41" s="74">
        <f t="shared" si="2"/>
        <v>0</v>
      </c>
      <c r="G41" s="200"/>
      <c r="H41" s="287">
        <f t="shared" si="13"/>
        <v>0</v>
      </c>
      <c r="I41" s="288">
        <f t="shared" si="13"/>
        <v>0</v>
      </c>
      <c r="J41" s="288">
        <f t="shared" si="13"/>
        <v>0</v>
      </c>
      <c r="K41" s="288">
        <f t="shared" si="13"/>
        <v>0</v>
      </c>
      <c r="L41" s="288">
        <f t="shared" si="13"/>
        <v>0</v>
      </c>
      <c r="M41" s="288">
        <f t="shared" si="13"/>
        <v>0</v>
      </c>
      <c r="N41" s="289">
        <f t="shared" si="13"/>
        <v>0</v>
      </c>
      <c r="O41" s="54">
        <v>0</v>
      </c>
      <c r="P41" s="55">
        <v>0</v>
      </c>
      <c r="Q41" s="68">
        <v>0</v>
      </c>
      <c r="R41" s="190">
        <f t="shared" si="8"/>
        <v>0</v>
      </c>
      <c r="T41" s="32">
        <f t="shared" si="9"/>
        <v>0</v>
      </c>
      <c r="U41" s="55">
        <v>0</v>
      </c>
      <c r="V41" s="33">
        <f t="shared" si="4"/>
        <v>0</v>
      </c>
      <c r="X41" s="57">
        <v>0</v>
      </c>
      <c r="Y41" s="170">
        <f t="shared" si="10"/>
        <v>0</v>
      </c>
      <c r="Z41" s="50">
        <f t="shared" si="5"/>
        <v>0</v>
      </c>
      <c r="AA41" s="171">
        <f t="shared" si="11"/>
        <v>0</v>
      </c>
      <c r="AB41" s="172">
        <f t="shared" si="6"/>
        <v>0</v>
      </c>
      <c r="AC41" s="58">
        <v>0</v>
      </c>
      <c r="AD41" s="38">
        <f t="shared" si="7"/>
        <v>0</v>
      </c>
    </row>
    <row r="42" spans="1:31">
      <c r="A42" s="210">
        <f>+'OTS SC Apple'!A42</f>
        <v>0</v>
      </c>
      <c r="B42" s="257">
        <f>+'OTS SC Apple'!B42</f>
        <v>0</v>
      </c>
      <c r="C42" s="145">
        <f>+'OTS SC Apple'!C42</f>
        <v>0</v>
      </c>
      <c r="D42" s="247">
        <f>+'OTS SC Apple'!D42</f>
        <v>0</v>
      </c>
      <c r="E42" s="73">
        <f t="shared" si="1"/>
        <v>0</v>
      </c>
      <c r="F42" s="74">
        <f t="shared" si="2"/>
        <v>0</v>
      </c>
      <c r="G42" s="200"/>
      <c r="H42" s="287">
        <f t="shared" si="13"/>
        <v>0</v>
      </c>
      <c r="I42" s="288">
        <f t="shared" si="13"/>
        <v>0</v>
      </c>
      <c r="J42" s="288">
        <f t="shared" si="13"/>
        <v>0</v>
      </c>
      <c r="K42" s="288">
        <f t="shared" si="13"/>
        <v>0</v>
      </c>
      <c r="L42" s="288">
        <f t="shared" si="13"/>
        <v>0</v>
      </c>
      <c r="M42" s="288">
        <f t="shared" si="13"/>
        <v>0</v>
      </c>
      <c r="N42" s="289">
        <f t="shared" si="13"/>
        <v>0</v>
      </c>
      <c r="O42" s="54">
        <v>0</v>
      </c>
      <c r="P42" s="55">
        <v>0</v>
      </c>
      <c r="Q42" s="68">
        <v>0</v>
      </c>
      <c r="R42" s="190">
        <f t="shared" si="8"/>
        <v>0</v>
      </c>
      <c r="T42" s="32">
        <f t="shared" si="9"/>
        <v>0</v>
      </c>
      <c r="U42" s="55">
        <v>0</v>
      </c>
      <c r="V42" s="33">
        <f t="shared" si="4"/>
        <v>0</v>
      </c>
      <c r="X42" s="57">
        <v>0</v>
      </c>
      <c r="Y42" s="170">
        <f t="shared" si="10"/>
        <v>0</v>
      </c>
      <c r="Z42" s="50">
        <f t="shared" si="5"/>
        <v>0</v>
      </c>
      <c r="AA42" s="171">
        <f t="shared" si="11"/>
        <v>0</v>
      </c>
      <c r="AB42" s="172">
        <f t="shared" si="6"/>
        <v>0</v>
      </c>
      <c r="AC42" s="58">
        <v>0</v>
      </c>
      <c r="AD42" s="38">
        <f t="shared" si="7"/>
        <v>0</v>
      </c>
    </row>
    <row r="43" spans="1:31">
      <c r="A43" s="210">
        <f>+'OTS SC Apple'!A43</f>
        <v>0</v>
      </c>
      <c r="B43" s="257">
        <f>+'OTS SC Apple'!B43</f>
        <v>0</v>
      </c>
      <c r="C43" s="145">
        <f>+'OTS SC Apple'!C43</f>
        <v>0</v>
      </c>
      <c r="D43" s="247">
        <f>+'OTS SC Apple'!D43</f>
        <v>0</v>
      </c>
      <c r="E43" s="73">
        <f t="shared" si="1"/>
        <v>0</v>
      </c>
      <c r="F43" s="74">
        <f t="shared" si="2"/>
        <v>0</v>
      </c>
      <c r="G43" s="200"/>
      <c r="H43" s="287">
        <f t="shared" si="13"/>
        <v>0</v>
      </c>
      <c r="I43" s="288">
        <f t="shared" si="13"/>
        <v>0</v>
      </c>
      <c r="J43" s="288">
        <f t="shared" si="13"/>
        <v>0</v>
      </c>
      <c r="K43" s="288">
        <f t="shared" si="13"/>
        <v>0</v>
      </c>
      <c r="L43" s="288">
        <f t="shared" si="13"/>
        <v>0</v>
      </c>
      <c r="M43" s="288">
        <f t="shared" si="13"/>
        <v>0</v>
      </c>
      <c r="N43" s="289">
        <f t="shared" si="13"/>
        <v>0</v>
      </c>
      <c r="O43" s="54">
        <v>0</v>
      </c>
      <c r="P43" s="55">
        <v>0</v>
      </c>
      <c r="Q43" s="68">
        <v>0</v>
      </c>
      <c r="R43" s="190">
        <f t="shared" si="8"/>
        <v>0</v>
      </c>
      <c r="T43" s="32">
        <f t="shared" si="9"/>
        <v>0</v>
      </c>
      <c r="U43" s="55">
        <v>0</v>
      </c>
      <c r="V43" s="33">
        <f t="shared" si="4"/>
        <v>0</v>
      </c>
      <c r="X43" s="57">
        <v>0</v>
      </c>
      <c r="Y43" s="170">
        <f t="shared" si="10"/>
        <v>0</v>
      </c>
      <c r="Z43" s="50">
        <f t="shared" si="5"/>
        <v>0</v>
      </c>
      <c r="AA43" s="171">
        <f t="shared" si="11"/>
        <v>0</v>
      </c>
      <c r="AB43" s="172">
        <f t="shared" si="6"/>
        <v>0</v>
      </c>
      <c r="AC43" s="58">
        <v>0</v>
      </c>
      <c r="AD43" s="38">
        <f t="shared" si="7"/>
        <v>0</v>
      </c>
    </row>
    <row r="44" spans="1:31">
      <c r="A44" s="210">
        <f>+'OTS SC Apple'!A44</f>
        <v>0</v>
      </c>
      <c r="B44" s="257">
        <f>+'OTS SC Apple'!B44</f>
        <v>0</v>
      </c>
      <c r="C44" s="145">
        <f>+'OTS SC Apple'!C44</f>
        <v>0</v>
      </c>
      <c r="D44" s="247">
        <f>+'OTS SC Apple'!D44</f>
        <v>0</v>
      </c>
      <c r="E44" s="73">
        <f t="shared" si="1"/>
        <v>0</v>
      </c>
      <c r="F44" s="74">
        <f t="shared" si="2"/>
        <v>0</v>
      </c>
      <c r="G44" s="200"/>
      <c r="H44" s="287">
        <f t="shared" si="13"/>
        <v>0</v>
      </c>
      <c r="I44" s="288">
        <f t="shared" si="13"/>
        <v>0</v>
      </c>
      <c r="J44" s="288">
        <f t="shared" si="13"/>
        <v>0</v>
      </c>
      <c r="K44" s="288">
        <f t="shared" si="13"/>
        <v>0</v>
      </c>
      <c r="L44" s="288">
        <f t="shared" si="13"/>
        <v>0</v>
      </c>
      <c r="M44" s="288">
        <f t="shared" si="13"/>
        <v>0</v>
      </c>
      <c r="N44" s="289">
        <f t="shared" si="13"/>
        <v>0</v>
      </c>
      <c r="O44" s="54">
        <v>0</v>
      </c>
      <c r="P44" s="55">
        <v>0</v>
      </c>
      <c r="Q44" s="68">
        <v>0</v>
      </c>
      <c r="R44" s="190">
        <f t="shared" si="8"/>
        <v>0</v>
      </c>
      <c r="T44" s="32">
        <f t="shared" si="9"/>
        <v>0</v>
      </c>
      <c r="U44" s="55">
        <v>0</v>
      </c>
      <c r="V44" s="33">
        <f t="shared" si="4"/>
        <v>0</v>
      </c>
      <c r="X44" s="57">
        <v>0</v>
      </c>
      <c r="Y44" s="170">
        <f t="shared" si="10"/>
        <v>0</v>
      </c>
      <c r="Z44" s="50">
        <f t="shared" si="5"/>
        <v>0</v>
      </c>
      <c r="AA44" s="171">
        <f t="shared" si="11"/>
        <v>0</v>
      </c>
      <c r="AB44" s="172">
        <f t="shared" si="6"/>
        <v>0</v>
      </c>
      <c r="AC44" s="58">
        <v>0</v>
      </c>
      <c r="AD44" s="38">
        <f t="shared" si="7"/>
        <v>0</v>
      </c>
    </row>
    <row r="45" spans="1:31">
      <c r="A45" s="210">
        <f>+'OTS SC Apple'!A45</f>
        <v>0</v>
      </c>
      <c r="B45" s="257">
        <f>+'OTS SC Apple'!B45</f>
        <v>0</v>
      </c>
      <c r="C45" s="145">
        <f>+'OTS SC Apple'!C45</f>
        <v>0</v>
      </c>
      <c r="D45" s="247">
        <f>+'OTS SC Apple'!D45</f>
        <v>0</v>
      </c>
      <c r="E45" s="73">
        <f t="shared" si="1"/>
        <v>0</v>
      </c>
      <c r="F45" s="74">
        <f t="shared" si="2"/>
        <v>0</v>
      </c>
      <c r="G45" s="200"/>
      <c r="H45" s="287">
        <f t="shared" si="13"/>
        <v>0</v>
      </c>
      <c r="I45" s="288">
        <f t="shared" si="13"/>
        <v>0</v>
      </c>
      <c r="J45" s="288">
        <f t="shared" si="13"/>
        <v>0</v>
      </c>
      <c r="K45" s="288">
        <f t="shared" si="13"/>
        <v>0</v>
      </c>
      <c r="L45" s="288">
        <f t="shared" si="13"/>
        <v>0</v>
      </c>
      <c r="M45" s="288">
        <f t="shared" si="13"/>
        <v>0</v>
      </c>
      <c r="N45" s="289">
        <f t="shared" si="13"/>
        <v>0</v>
      </c>
      <c r="O45" s="54">
        <v>0</v>
      </c>
      <c r="P45" s="55">
        <v>0</v>
      </c>
      <c r="Q45" s="68">
        <v>0</v>
      </c>
      <c r="R45" s="190">
        <f t="shared" si="8"/>
        <v>0</v>
      </c>
      <c r="T45" s="32">
        <f t="shared" si="9"/>
        <v>0</v>
      </c>
      <c r="U45" s="55">
        <v>0</v>
      </c>
      <c r="V45" s="33">
        <f t="shared" si="4"/>
        <v>0</v>
      </c>
      <c r="X45" s="57">
        <v>0</v>
      </c>
      <c r="Y45" s="170">
        <f t="shared" si="10"/>
        <v>0</v>
      </c>
      <c r="Z45" s="50">
        <f t="shared" si="5"/>
        <v>0</v>
      </c>
      <c r="AA45" s="171">
        <f t="shared" si="11"/>
        <v>0</v>
      </c>
      <c r="AB45" s="172">
        <f t="shared" si="6"/>
        <v>0</v>
      </c>
      <c r="AC45" s="58">
        <v>0</v>
      </c>
      <c r="AD45" s="38">
        <f t="shared" si="7"/>
        <v>0</v>
      </c>
    </row>
    <row r="46" spans="1:31">
      <c r="A46" s="210">
        <f>+'OTS SC Apple'!A46</f>
        <v>0</v>
      </c>
      <c r="B46" s="257">
        <f>+'OTS SC Apple'!B46</f>
        <v>0</v>
      </c>
      <c r="C46" s="145">
        <f>+'OTS SC Apple'!C46</f>
        <v>0</v>
      </c>
      <c r="D46" s="247">
        <f>+'OTS SC Apple'!D46</f>
        <v>0</v>
      </c>
      <c r="E46" s="73">
        <f t="shared" si="1"/>
        <v>0</v>
      </c>
      <c r="F46" s="74">
        <f t="shared" si="2"/>
        <v>0</v>
      </c>
      <c r="G46" s="200"/>
      <c r="H46" s="287">
        <f t="shared" si="13"/>
        <v>0</v>
      </c>
      <c r="I46" s="288">
        <f t="shared" si="13"/>
        <v>0</v>
      </c>
      <c r="J46" s="288">
        <f t="shared" si="13"/>
        <v>0</v>
      </c>
      <c r="K46" s="288">
        <f t="shared" si="13"/>
        <v>0</v>
      </c>
      <c r="L46" s="288">
        <f t="shared" si="13"/>
        <v>0</v>
      </c>
      <c r="M46" s="288">
        <f t="shared" si="13"/>
        <v>0</v>
      </c>
      <c r="N46" s="289">
        <f t="shared" si="13"/>
        <v>0</v>
      </c>
      <c r="O46" s="54">
        <v>0</v>
      </c>
      <c r="P46" s="55">
        <v>0</v>
      </c>
      <c r="Q46" s="68">
        <v>0</v>
      </c>
      <c r="R46" s="190">
        <f t="shared" si="8"/>
        <v>0</v>
      </c>
      <c r="T46" s="32">
        <f t="shared" si="9"/>
        <v>0</v>
      </c>
      <c r="U46" s="55">
        <v>0</v>
      </c>
      <c r="V46" s="33">
        <f t="shared" si="4"/>
        <v>0</v>
      </c>
      <c r="X46" s="57">
        <v>0</v>
      </c>
      <c r="Y46" s="170">
        <f t="shared" si="10"/>
        <v>0</v>
      </c>
      <c r="Z46" s="50">
        <f t="shared" si="5"/>
        <v>0</v>
      </c>
      <c r="AA46" s="171">
        <f t="shared" si="11"/>
        <v>0</v>
      </c>
      <c r="AB46" s="172">
        <f t="shared" si="6"/>
        <v>0</v>
      </c>
      <c r="AC46" s="58">
        <v>0</v>
      </c>
      <c r="AD46" s="38">
        <f t="shared" si="7"/>
        <v>0</v>
      </c>
      <c r="AE46" s="2"/>
    </row>
    <row r="47" spans="1:31">
      <c r="A47" s="210">
        <f>+'OTS SC Apple'!A47</f>
        <v>0</v>
      </c>
      <c r="B47" s="257">
        <f>+'OTS SC Apple'!B47</f>
        <v>0</v>
      </c>
      <c r="C47" s="145">
        <f>+'OTS SC Apple'!C47</f>
        <v>0</v>
      </c>
      <c r="D47" s="247">
        <f>+'OTS SC Apple'!D47</f>
        <v>0</v>
      </c>
      <c r="E47" s="73">
        <f t="shared" si="1"/>
        <v>0</v>
      </c>
      <c r="F47" s="74">
        <f t="shared" si="2"/>
        <v>0</v>
      </c>
      <c r="G47" s="200"/>
      <c r="H47" s="287">
        <f t="shared" si="13"/>
        <v>0</v>
      </c>
      <c r="I47" s="288">
        <f t="shared" si="13"/>
        <v>0</v>
      </c>
      <c r="J47" s="288">
        <f t="shared" si="13"/>
        <v>0</v>
      </c>
      <c r="K47" s="288">
        <f t="shared" si="13"/>
        <v>0</v>
      </c>
      <c r="L47" s="288">
        <f t="shared" si="13"/>
        <v>0</v>
      </c>
      <c r="M47" s="288">
        <f t="shared" si="13"/>
        <v>0</v>
      </c>
      <c r="N47" s="289">
        <f t="shared" si="13"/>
        <v>0</v>
      </c>
      <c r="O47" s="54">
        <v>0</v>
      </c>
      <c r="P47" s="55">
        <v>0</v>
      </c>
      <c r="Q47" s="68">
        <v>0</v>
      </c>
      <c r="R47" s="190">
        <f t="shared" si="8"/>
        <v>0</v>
      </c>
      <c r="T47" s="32">
        <f t="shared" si="9"/>
        <v>0</v>
      </c>
      <c r="U47" s="55">
        <v>0</v>
      </c>
      <c r="V47" s="33">
        <f t="shared" si="4"/>
        <v>0</v>
      </c>
      <c r="X47" s="57">
        <v>0</v>
      </c>
      <c r="Y47" s="170">
        <f t="shared" si="10"/>
        <v>0</v>
      </c>
      <c r="Z47" s="50">
        <f t="shared" si="5"/>
        <v>0</v>
      </c>
      <c r="AA47" s="171">
        <f t="shared" si="11"/>
        <v>0</v>
      </c>
      <c r="AB47" s="172">
        <f t="shared" si="6"/>
        <v>0</v>
      </c>
      <c r="AC47" s="58">
        <v>0</v>
      </c>
      <c r="AD47" s="38">
        <f t="shared" si="7"/>
        <v>0</v>
      </c>
      <c r="AE47" s="9"/>
    </row>
    <row r="48" spans="1:31" ht="13.5" thickBot="1">
      <c r="A48" s="211">
        <f>+'OTS SC Apple'!A48</f>
        <v>0</v>
      </c>
      <c r="B48" s="258">
        <f>+'OTS SC Apple'!B48</f>
        <v>0</v>
      </c>
      <c r="C48" s="212">
        <f>+'OTS SC Apple'!C48</f>
        <v>0</v>
      </c>
      <c r="D48" s="248">
        <f>+'OTS SC Apple'!D48</f>
        <v>0</v>
      </c>
      <c r="E48" s="75">
        <f t="shared" si="1"/>
        <v>0</v>
      </c>
      <c r="F48" s="76">
        <f t="shared" si="2"/>
        <v>0</v>
      </c>
      <c r="G48" s="201"/>
      <c r="H48" s="290">
        <f t="shared" si="13"/>
        <v>0</v>
      </c>
      <c r="I48" s="291">
        <f t="shared" si="13"/>
        <v>0</v>
      </c>
      <c r="J48" s="291">
        <f t="shared" si="13"/>
        <v>0</v>
      </c>
      <c r="K48" s="291">
        <f t="shared" si="13"/>
        <v>0</v>
      </c>
      <c r="L48" s="291">
        <f t="shared" si="13"/>
        <v>0</v>
      </c>
      <c r="M48" s="291">
        <f t="shared" si="13"/>
        <v>0</v>
      </c>
      <c r="N48" s="292">
        <f t="shared" si="13"/>
        <v>0</v>
      </c>
      <c r="O48" s="70">
        <v>0</v>
      </c>
      <c r="P48" s="63">
        <v>0</v>
      </c>
      <c r="Q48" s="187">
        <v>0</v>
      </c>
      <c r="R48" s="191">
        <f t="shared" si="8"/>
        <v>0</v>
      </c>
      <c r="T48" s="34">
        <f t="shared" si="9"/>
        <v>0</v>
      </c>
      <c r="U48" s="63">
        <v>0</v>
      </c>
      <c r="V48" s="35">
        <f t="shared" si="4"/>
        <v>0</v>
      </c>
      <c r="X48" s="64">
        <v>0</v>
      </c>
      <c r="Y48" s="173">
        <f t="shared" si="10"/>
        <v>0</v>
      </c>
      <c r="Z48" s="53">
        <f t="shared" si="5"/>
        <v>0</v>
      </c>
      <c r="AA48" s="174">
        <f t="shared" si="11"/>
        <v>0</v>
      </c>
      <c r="AB48" s="175">
        <f t="shared" si="6"/>
        <v>0</v>
      </c>
      <c r="AC48" s="62">
        <v>0</v>
      </c>
      <c r="AD48" s="41">
        <f t="shared" si="7"/>
        <v>0</v>
      </c>
    </row>
    <row r="49" spans="1:30" ht="5.0999999999999996" customHeight="1">
      <c r="A49" s="71"/>
      <c r="B49" s="71"/>
      <c r="C49" s="71"/>
      <c r="D49" s="7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H50" s="14"/>
      <c r="I50" s="14" t="s">
        <v>2</v>
      </c>
      <c r="J50" s="9" t="s">
        <v>23</v>
      </c>
      <c r="L50" s="9"/>
      <c r="M50" s="9"/>
      <c r="N50" s="9"/>
      <c r="O50" s="9"/>
      <c r="P50" s="9"/>
      <c r="Q50" s="9"/>
      <c r="R50" s="9"/>
      <c r="T50" s="9"/>
      <c r="U50" s="14"/>
      <c r="V50" s="14" t="s">
        <v>2</v>
      </c>
      <c r="W50" s="9" t="s">
        <v>23</v>
      </c>
      <c r="X50" s="9"/>
      <c r="Y50" s="9"/>
      <c r="Z50" s="9"/>
      <c r="AA50" s="9"/>
      <c r="AB50" s="9"/>
      <c r="AC50" s="9"/>
      <c r="AD50" s="9"/>
    </row>
    <row r="51" spans="1:30">
      <c r="H51" s="16">
        <v>1</v>
      </c>
      <c r="I51" s="67"/>
      <c r="J51" s="202"/>
      <c r="K51" s="65"/>
      <c r="L51" s="19"/>
      <c r="M51" s="19"/>
      <c r="N51" s="19"/>
      <c r="O51" s="19"/>
      <c r="P51" s="19"/>
      <c r="Q51" s="19"/>
      <c r="R51" s="20"/>
      <c r="S51" s="259"/>
      <c r="T51" s="16">
        <v>1</v>
      </c>
      <c r="U51" s="67"/>
      <c r="V51" s="65"/>
      <c r="W51" s="19"/>
      <c r="X51" s="19"/>
      <c r="Y51" s="19"/>
      <c r="Z51" s="17"/>
      <c r="AA51" s="17"/>
      <c r="AB51" s="17"/>
      <c r="AC51" s="17"/>
      <c r="AD51" s="18"/>
    </row>
    <row r="52" spans="1:30" ht="12.75" customHeight="1">
      <c r="H52" s="16">
        <v>2</v>
      </c>
      <c r="I52" s="67"/>
      <c r="J52" s="202"/>
      <c r="K52" s="65"/>
      <c r="L52" s="19"/>
      <c r="M52" s="19"/>
      <c r="N52" s="19"/>
      <c r="O52" s="19"/>
      <c r="P52" s="19"/>
      <c r="Q52" s="19"/>
      <c r="R52" s="20"/>
      <c r="S52" s="260"/>
      <c r="T52" s="16">
        <v>2</v>
      </c>
      <c r="U52" s="67"/>
      <c r="V52" s="65"/>
      <c r="W52" s="19"/>
      <c r="X52" s="19"/>
      <c r="Y52" s="19"/>
      <c r="Z52" s="17"/>
      <c r="AA52" s="17"/>
      <c r="AB52" s="17"/>
      <c r="AC52" s="17"/>
      <c r="AD52" s="18"/>
    </row>
    <row r="53" spans="1:30" ht="12.75" customHeight="1">
      <c r="H53" s="16">
        <v>3</v>
      </c>
      <c r="I53" s="67"/>
      <c r="J53" s="202"/>
      <c r="K53" s="65"/>
      <c r="L53" s="19"/>
      <c r="M53" s="19"/>
      <c r="N53" s="19"/>
      <c r="O53" s="19"/>
      <c r="P53" s="19"/>
      <c r="Q53" s="19"/>
      <c r="R53" s="20"/>
      <c r="S53" s="261"/>
      <c r="T53" s="16">
        <v>3</v>
      </c>
      <c r="U53" s="67"/>
      <c r="V53" s="65"/>
      <c r="W53" s="19"/>
      <c r="X53" s="19"/>
      <c r="Y53" s="19"/>
      <c r="Z53" s="17"/>
      <c r="AA53" s="17"/>
      <c r="AB53" s="17"/>
      <c r="AC53" s="17"/>
      <c r="AD53" s="18"/>
    </row>
    <row r="54" spans="1:30" ht="12.75" customHeight="1">
      <c r="H54" s="16">
        <v>4</v>
      </c>
      <c r="I54" s="67"/>
      <c r="J54" s="202"/>
      <c r="K54" s="65"/>
      <c r="L54" s="19"/>
      <c r="M54" s="19"/>
      <c r="N54" s="19"/>
      <c r="O54" s="19"/>
      <c r="P54" s="19"/>
      <c r="Q54" s="19"/>
      <c r="R54" s="20"/>
      <c r="S54" s="262"/>
      <c r="T54" s="16">
        <v>4</v>
      </c>
      <c r="U54" s="67"/>
      <c r="V54" s="65"/>
      <c r="W54" s="19"/>
      <c r="X54" s="19"/>
      <c r="Y54" s="19"/>
      <c r="Z54" s="17"/>
      <c r="AA54" s="17"/>
      <c r="AB54" s="17"/>
      <c r="AC54" s="17"/>
      <c r="AD54" s="18"/>
    </row>
    <row r="55" spans="1:30" ht="12.75" customHeight="1">
      <c r="H55" s="16">
        <v>5</v>
      </c>
      <c r="I55" s="67"/>
      <c r="J55" s="202"/>
      <c r="K55" s="65"/>
      <c r="L55" s="19"/>
      <c r="M55" s="19"/>
      <c r="N55" s="19"/>
      <c r="O55" s="19"/>
      <c r="P55" s="19"/>
      <c r="Q55" s="19"/>
      <c r="R55" s="20"/>
      <c r="S55" s="262"/>
      <c r="T55" s="16">
        <v>5</v>
      </c>
      <c r="U55" s="67"/>
      <c r="V55" s="65"/>
      <c r="W55" s="19"/>
      <c r="X55" s="19"/>
      <c r="Y55" s="19"/>
      <c r="Z55" s="17"/>
      <c r="AA55" s="17"/>
      <c r="AB55" s="17"/>
      <c r="AC55" s="17"/>
      <c r="AD55" s="18"/>
    </row>
    <row r="56" spans="1:30" ht="12.75" customHeight="1">
      <c r="H56" s="16">
        <v>6</v>
      </c>
      <c r="I56" s="67"/>
      <c r="J56" s="202"/>
      <c r="K56" s="65"/>
      <c r="L56" s="19"/>
      <c r="M56" s="19"/>
      <c r="N56" s="19"/>
      <c r="O56" s="19"/>
      <c r="P56" s="19"/>
      <c r="Q56" s="19"/>
      <c r="R56" s="20"/>
      <c r="S56" s="262"/>
      <c r="T56" s="16">
        <v>6</v>
      </c>
      <c r="U56" s="67"/>
      <c r="V56" s="65"/>
      <c r="W56" s="19"/>
      <c r="X56" s="19"/>
      <c r="Y56" s="19"/>
      <c r="Z56" s="17"/>
      <c r="AA56" s="17"/>
      <c r="AB56" s="17"/>
      <c r="AC56" s="17"/>
      <c r="AD56" s="18"/>
    </row>
    <row r="57" spans="1:30" ht="12.75" customHeight="1">
      <c r="A57" s="382">
        <f ca="1">NOW()</f>
        <v>41220.474859490743</v>
      </c>
      <c r="B57" s="383"/>
      <c r="C57" s="14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/>
      <c r="S57" s="245"/>
      <c r="T57" s="4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customHeight="1">
      <c r="A58" s="1" t="str">
        <f ca="1">CELL("filename",A1)</f>
        <v>M:\[dig guide apple filled in temp.xlsx]OTS M2M Sub Apple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5" t="s">
        <v>42</v>
      </c>
      <c r="S58" s="245"/>
      <c r="T58" s="22"/>
      <c r="U58" s="1"/>
      <c r="V58" s="1"/>
      <c r="W58" s="1"/>
      <c r="X58" s="1"/>
      <c r="Y58" s="1"/>
      <c r="Z58" s="1"/>
      <c r="AA58" s="1"/>
      <c r="AB58" s="1"/>
      <c r="AC58" s="1"/>
      <c r="AD58" s="13" t="s">
        <v>43</v>
      </c>
    </row>
    <row r="59" spans="1:30" ht="12.75" customHeight="1">
      <c r="R59" s="22"/>
      <c r="S59" s="245"/>
      <c r="T59" s="22"/>
    </row>
    <row r="60" spans="1:30" ht="12.75" customHeight="1">
      <c r="R60" s="22"/>
      <c r="S60" s="157"/>
      <c r="T60" s="22"/>
    </row>
    <row r="61" spans="1:30" ht="12.75" customHeight="1">
      <c r="S61" s="157"/>
    </row>
    <row r="62" spans="1:30">
      <c r="S62" s="158"/>
    </row>
  </sheetData>
  <sheetProtection formatCells="0" formatColumns="0" formatRows="0"/>
  <mergeCells count="26">
    <mergeCell ref="Q8:Q12"/>
    <mergeCell ref="X2:AD3"/>
    <mergeCell ref="AA4:AA7"/>
    <mergeCell ref="A57:B57"/>
    <mergeCell ref="A8:A12"/>
    <mergeCell ref="B8:B12"/>
    <mergeCell ref="C8:C12"/>
    <mergeCell ref="D8:D12"/>
    <mergeCell ref="T2:V3"/>
    <mergeCell ref="AD4:AD7"/>
    <mergeCell ref="E7:F7"/>
    <mergeCell ref="P8:P12"/>
    <mergeCell ref="E8:E12"/>
    <mergeCell ref="F8:F12"/>
    <mergeCell ref="O8:O12"/>
    <mergeCell ref="AB9:AB12"/>
    <mergeCell ref="AC9:AC12"/>
    <mergeCell ref="AD9:AD12"/>
    <mergeCell ref="R7:R12"/>
    <mergeCell ref="T9:T12"/>
    <mergeCell ref="U9:U12"/>
    <mergeCell ref="V9:V12"/>
    <mergeCell ref="X9:X12"/>
    <mergeCell ref="Y9:Y12"/>
    <mergeCell ref="Z9:Z12"/>
    <mergeCell ref="AA9:AA12"/>
  </mergeCells>
  <conditionalFormatting sqref="A16:C48">
    <cfRule type="cellIs" dxfId="3" priority="13" operator="equal">
      <formula>0</formula>
    </cfRule>
  </conditionalFormatting>
  <conditionalFormatting sqref="H13:O15">
    <cfRule type="containsText" dxfId="2" priority="12" operator="containsText" text="Yes">
      <formula>NOT(ISERROR(SEARCH("Yes",H13)))</formula>
    </cfRule>
  </conditionalFormatting>
  <pageMargins left="0.25" right="0.25" top="0.5" bottom="0" header="0.5" footer="0.5"/>
  <pageSetup scale="72" fitToWidth="2" orientation="landscape" r:id="rId1"/>
  <headerFooter alignWithMargins="0"/>
  <colBreaks count="1" manualBreakCount="1">
    <brk id="19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8"/>
  <sheetViews>
    <sheetView zoomScale="85" zoomScaleNormal="85" workbookViewId="0">
      <pane xSplit="7" ySplit="12" topLeftCell="AF13" activePane="bottomRight" state="frozen"/>
      <selection activeCell="G11" sqref="G11"/>
      <selection pane="topRight" activeCell="G11" sqref="G11"/>
      <selection pane="bottomLeft" activeCell="G11" sqref="G11"/>
      <selection pane="bottomRight" activeCell="B1" sqref="B1"/>
    </sheetView>
  </sheetViews>
  <sheetFormatPr defaultRowHeight="12.75"/>
  <cols>
    <col min="1" max="1" width="11.28515625" customWidth="1"/>
    <col min="2" max="2" width="11" customWidth="1"/>
    <col min="3" max="3" width="9.7109375" customWidth="1"/>
    <col min="4" max="4" width="5.7109375" customWidth="1"/>
    <col min="5" max="6" width="9.7109375" customWidth="1"/>
    <col min="7" max="7" width="16" customWidth="1"/>
    <col min="8" max="31" width="9.7109375" customWidth="1"/>
    <col min="32" max="32" width="1.7109375" customWidth="1"/>
    <col min="33" max="33" width="8.7109375" customWidth="1"/>
    <col min="34" max="34" width="11.7109375" customWidth="1"/>
    <col min="35" max="35" width="10.7109375" customWidth="1"/>
    <col min="36" max="36" width="1.7109375" customWidth="1"/>
    <col min="37" max="37" width="9.7109375" customWidth="1"/>
    <col min="38" max="38" width="8.140625" customWidth="1"/>
    <col min="39" max="39" width="13.42578125" bestFit="1" customWidth="1"/>
    <col min="40" max="40" width="10.7109375" customWidth="1"/>
    <col min="41" max="41" width="13.42578125" bestFit="1" customWidth="1"/>
    <col min="42" max="42" width="11.7109375" bestFit="1" customWidth="1"/>
    <col min="43" max="43" width="15.7109375" customWidth="1"/>
    <col min="44" max="44" width="12.85546875" customWidth="1"/>
  </cols>
  <sheetData>
    <row r="1" spans="1:44" ht="12.75" customHeight="1" thickBot="1">
      <c r="A1" s="5">
        <f>+'OTS SC Apple'!A1</f>
        <v>41074</v>
      </c>
      <c r="B1" s="6" t="s">
        <v>77</v>
      </c>
      <c r="C1" s="6"/>
      <c r="D1" s="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"/>
      <c r="Z1" s="1"/>
      <c r="AA1" s="1"/>
      <c r="AB1" s="3"/>
      <c r="AG1" s="43"/>
      <c r="AH1" s="28"/>
      <c r="AI1" s="36"/>
      <c r="AJ1" s="22"/>
      <c r="AK1" s="36"/>
      <c r="AL1" s="28"/>
      <c r="AM1" s="28"/>
      <c r="AN1" s="28"/>
      <c r="AO1" s="28"/>
      <c r="AP1" s="28"/>
      <c r="AQ1" s="28"/>
    </row>
    <row r="2" spans="1:44" ht="12.75" customHeight="1" thickBot="1">
      <c r="A2" s="276" t="str">
        <f>+'OTS SC Apple'!A2</f>
        <v>Mag:</v>
      </c>
      <c r="B2" s="72" t="str">
        <f>+'OTS SC Apple'!B2</f>
        <v>Pub A</v>
      </c>
      <c r="C2" s="282"/>
      <c r="D2" s="277"/>
      <c r="E2" s="373" t="s">
        <v>73</v>
      </c>
      <c r="F2" s="368"/>
      <c r="G2" s="369" t="str">
        <f>IF(SUM(G3:G5)=1," ","pick 1 term only")</f>
        <v xml:space="preserve"> 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414" t="s">
        <v>59</v>
      </c>
      <c r="AH2" s="415"/>
      <c r="AI2" s="416"/>
      <c r="AK2" s="414" t="s">
        <v>41</v>
      </c>
      <c r="AL2" s="415"/>
      <c r="AM2" s="415"/>
      <c r="AN2" s="415"/>
      <c r="AO2" s="415"/>
      <c r="AP2" s="415"/>
      <c r="AQ2" s="415"/>
      <c r="AR2" s="416"/>
    </row>
    <row r="3" spans="1:44" ht="12.75" customHeight="1" thickBot="1">
      <c r="A3" s="276" t="str">
        <f>+'OTS SC Apple'!A3</f>
        <v>Vendor:</v>
      </c>
      <c r="B3" s="72" t="str">
        <f>+'OTS SC Apple'!B3</f>
        <v>Apple</v>
      </c>
      <c r="C3" s="282"/>
      <c r="D3" s="277"/>
      <c r="E3" s="375" t="s">
        <v>76</v>
      </c>
      <c r="F3" s="366">
        <v>91</v>
      </c>
      <c r="G3" s="370">
        <v>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64"/>
      <c r="W3" s="4"/>
      <c r="X3" s="4"/>
      <c r="Y3" s="4"/>
      <c r="Z3" s="4"/>
      <c r="AA3" s="4"/>
      <c r="AB3" s="1"/>
      <c r="AC3" s="1"/>
      <c r="AD3" s="1"/>
      <c r="AE3" s="1"/>
      <c r="AG3" s="435"/>
      <c r="AH3" s="436"/>
      <c r="AI3" s="437"/>
      <c r="AK3" s="417"/>
      <c r="AL3" s="418"/>
      <c r="AM3" s="418"/>
      <c r="AN3" s="418"/>
      <c r="AO3" s="418"/>
      <c r="AP3" s="418"/>
      <c r="AQ3" s="418"/>
      <c r="AR3" s="419"/>
    </row>
    <row r="4" spans="1:44" ht="12.75" customHeight="1">
      <c r="A4" s="276" t="str">
        <f>+'OTS SC Apple'!A4</f>
        <v>Circ Type:</v>
      </c>
      <c r="B4" s="72" t="s">
        <v>72</v>
      </c>
      <c r="C4" s="283"/>
      <c r="D4" s="278"/>
      <c r="E4" s="375" t="s">
        <v>75</v>
      </c>
      <c r="F4" s="367">
        <v>183</v>
      </c>
      <c r="G4" s="371">
        <v>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7"/>
      <c r="AC4" s="7"/>
      <c r="AD4" s="7"/>
      <c r="AE4" s="7"/>
      <c r="AG4" s="176" t="str">
        <f>IF(G5=1,"8A(c) 1 year","8A(a) 1-6 months")</f>
        <v>8A(c) 1 year</v>
      </c>
      <c r="AH4" s="228"/>
      <c r="AI4" s="229">
        <f>+AI14</f>
        <v>2781</v>
      </c>
      <c r="AK4" s="354"/>
      <c r="AL4" s="356"/>
      <c r="AM4" s="420" t="s">
        <v>14</v>
      </c>
      <c r="AN4" s="356"/>
      <c r="AO4" s="359"/>
      <c r="AP4" s="243"/>
      <c r="AQ4" s="471" t="s">
        <v>13</v>
      </c>
      <c r="AR4" s="362"/>
    </row>
    <row r="5" spans="1:44" ht="12.75" customHeight="1" thickBot="1">
      <c r="A5" s="1"/>
      <c r="B5" s="1"/>
      <c r="C5" s="1"/>
      <c r="D5" s="1"/>
      <c r="E5" s="374" t="s">
        <v>74</v>
      </c>
      <c r="F5" s="372">
        <v>365</v>
      </c>
      <c r="G5" s="60">
        <v>1</v>
      </c>
      <c r="AB5" s="1"/>
      <c r="AC5" s="1"/>
      <c r="AD5" s="1"/>
      <c r="AE5" s="1"/>
      <c r="AG5" s="79" t="s">
        <v>35</v>
      </c>
      <c r="AH5" s="81"/>
      <c r="AI5" s="77">
        <f>+AI14-AI6-AI7</f>
        <v>2781</v>
      </c>
      <c r="AK5" s="354"/>
      <c r="AL5" s="356"/>
      <c r="AM5" s="452"/>
      <c r="AN5" s="356"/>
      <c r="AO5" s="359"/>
      <c r="AP5" s="360"/>
      <c r="AQ5" s="472"/>
      <c r="AR5" s="363"/>
    </row>
    <row r="6" spans="1:44" ht="13.5" thickBot="1">
      <c r="A6" s="1"/>
      <c r="B6" s="1"/>
      <c r="C6" s="1"/>
      <c r="D6" s="1"/>
      <c r="E6" s="1"/>
      <c r="F6" s="21"/>
      <c r="G6" s="204" t="s">
        <v>71</v>
      </c>
      <c r="H6" s="349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6"/>
      <c r="AB6" s="1"/>
      <c r="AC6" s="1"/>
      <c r="AD6" s="1"/>
      <c r="AE6" s="1"/>
      <c r="AG6" s="79" t="s">
        <v>36</v>
      </c>
      <c r="AH6" s="82"/>
      <c r="AI6" s="56">
        <v>0</v>
      </c>
      <c r="AK6" s="354"/>
      <c r="AL6" s="357"/>
      <c r="AM6" s="452"/>
      <c r="AN6" s="357"/>
      <c r="AO6" s="361"/>
      <c r="AP6" s="241"/>
      <c r="AQ6" s="472"/>
      <c r="AR6" s="363"/>
    </row>
    <row r="7" spans="1:44" ht="13.5" thickBot="1">
      <c r="A7" s="1"/>
      <c r="B7" s="1"/>
      <c r="C7" s="1"/>
      <c r="D7" s="1"/>
      <c r="E7" s="441" t="s">
        <v>10</v>
      </c>
      <c r="F7" s="442"/>
      <c r="G7" s="203"/>
      <c r="H7" s="232" t="s">
        <v>60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30"/>
      <c r="U7" s="231" t="s">
        <v>61</v>
      </c>
      <c r="V7" s="218"/>
      <c r="W7" s="218"/>
      <c r="X7" s="218"/>
      <c r="Y7" s="218"/>
      <c r="Z7" s="218"/>
      <c r="AA7" s="230"/>
      <c r="AB7" s="203" t="s">
        <v>40</v>
      </c>
      <c r="AC7" s="219"/>
      <c r="AD7" s="219"/>
      <c r="AE7" s="401" t="s">
        <v>58</v>
      </c>
      <c r="AG7" s="83" t="s">
        <v>38</v>
      </c>
      <c r="AH7" s="233"/>
      <c r="AI7" s="56">
        <v>0</v>
      </c>
      <c r="AK7" s="354"/>
      <c r="AL7" s="357"/>
      <c r="AM7" s="453"/>
      <c r="AN7" s="357"/>
      <c r="AO7" s="355"/>
      <c r="AP7" s="241"/>
      <c r="AQ7" s="473"/>
      <c r="AR7" s="363"/>
    </row>
    <row r="8" spans="1:44" ht="12.75" customHeight="1">
      <c r="A8" s="423" t="s">
        <v>30</v>
      </c>
      <c r="B8" s="426" t="s">
        <v>0</v>
      </c>
      <c r="C8" s="429" t="s">
        <v>47</v>
      </c>
      <c r="D8" s="432" t="s">
        <v>3</v>
      </c>
      <c r="E8" s="446" t="s">
        <v>7</v>
      </c>
      <c r="F8" s="448" t="s">
        <v>8</v>
      </c>
      <c r="G8" s="217" t="s">
        <v>56</v>
      </c>
      <c r="H8" s="141">
        <v>40503</v>
      </c>
      <c r="I8" s="141">
        <v>40532</v>
      </c>
      <c r="J8" s="141">
        <v>40561</v>
      </c>
      <c r="K8" s="141">
        <v>40590</v>
      </c>
      <c r="L8" s="141">
        <v>40619</v>
      </c>
      <c r="M8" s="141">
        <v>40648</v>
      </c>
      <c r="N8" s="141">
        <v>40677</v>
      </c>
      <c r="O8" s="141">
        <v>40706</v>
      </c>
      <c r="P8" s="141">
        <v>40735</v>
      </c>
      <c r="Q8" s="141">
        <v>40764</v>
      </c>
      <c r="R8" s="141">
        <v>40793</v>
      </c>
      <c r="S8" s="141">
        <v>40822</v>
      </c>
      <c r="T8" s="142">
        <v>40851</v>
      </c>
      <c r="U8" s="140">
        <v>40880</v>
      </c>
      <c r="V8" s="141">
        <v>40909</v>
      </c>
      <c r="W8" s="141">
        <v>40944</v>
      </c>
      <c r="X8" s="141">
        <v>40972</v>
      </c>
      <c r="Y8" s="141">
        <v>41000</v>
      </c>
      <c r="Z8" s="141">
        <v>41035</v>
      </c>
      <c r="AA8" s="142"/>
      <c r="AB8" s="450" t="s">
        <v>15</v>
      </c>
      <c r="AC8" s="443" t="s">
        <v>17</v>
      </c>
      <c r="AD8" s="412" t="s">
        <v>16</v>
      </c>
      <c r="AE8" s="402"/>
      <c r="AG8" s="83" t="s">
        <v>37</v>
      </c>
      <c r="AH8" s="84"/>
      <c r="AI8" s="85">
        <f>+AI14</f>
        <v>2781</v>
      </c>
      <c r="AK8" s="354"/>
      <c r="AL8" s="358"/>
      <c r="AM8" s="78">
        <f>+AM14</f>
        <v>33372</v>
      </c>
      <c r="AN8" s="358"/>
      <c r="AO8" s="243"/>
      <c r="AP8" s="243"/>
      <c r="AQ8" s="86">
        <f>AQ14</f>
        <v>50382.189999999995</v>
      </c>
      <c r="AR8" s="364"/>
    </row>
    <row r="9" spans="1:44">
      <c r="A9" s="424"/>
      <c r="B9" s="427"/>
      <c r="C9" s="430"/>
      <c r="D9" s="433"/>
      <c r="E9" s="446"/>
      <c r="F9" s="448"/>
      <c r="G9" s="217" t="s">
        <v>57</v>
      </c>
      <c r="H9" s="147">
        <v>40531</v>
      </c>
      <c r="I9" s="147">
        <v>40560</v>
      </c>
      <c r="J9" s="147">
        <v>40589</v>
      </c>
      <c r="K9" s="147">
        <v>40618</v>
      </c>
      <c r="L9" s="147">
        <v>40647</v>
      </c>
      <c r="M9" s="147">
        <v>40676</v>
      </c>
      <c r="N9" s="147">
        <v>40705</v>
      </c>
      <c r="O9" s="147">
        <v>40734</v>
      </c>
      <c r="P9" s="147">
        <v>40763</v>
      </c>
      <c r="Q9" s="147">
        <v>40792</v>
      </c>
      <c r="R9" s="147">
        <v>40821</v>
      </c>
      <c r="S9" s="147">
        <v>40850</v>
      </c>
      <c r="T9" s="148">
        <v>40879</v>
      </c>
      <c r="U9" s="146">
        <v>40908</v>
      </c>
      <c r="V9" s="147">
        <v>40943</v>
      </c>
      <c r="W9" s="147">
        <v>40971</v>
      </c>
      <c r="X9" s="147">
        <v>40999</v>
      </c>
      <c r="Y9" s="147">
        <v>41034</v>
      </c>
      <c r="Z9" s="147">
        <v>41062</v>
      </c>
      <c r="AA9" s="149"/>
      <c r="AB9" s="450"/>
      <c r="AC9" s="444"/>
      <c r="AD9" s="412"/>
      <c r="AE9" s="402"/>
      <c r="AG9" s="456" t="s">
        <v>46</v>
      </c>
      <c r="AH9" s="457"/>
      <c r="AI9" s="462" t="s">
        <v>39</v>
      </c>
      <c r="AJ9" s="155"/>
      <c r="AK9" s="483" t="s">
        <v>26</v>
      </c>
      <c r="AL9" s="474" t="s">
        <v>31</v>
      </c>
      <c r="AM9" s="474" t="s">
        <v>32</v>
      </c>
      <c r="AN9" s="474" t="s">
        <v>27</v>
      </c>
      <c r="AO9" s="474" t="s">
        <v>45</v>
      </c>
      <c r="AP9" s="477" t="s">
        <v>12</v>
      </c>
      <c r="AQ9" s="480" t="s">
        <v>33</v>
      </c>
      <c r="AR9" s="462" t="s">
        <v>28</v>
      </c>
    </row>
    <row r="10" spans="1:44" ht="12.75" customHeight="1">
      <c r="A10" s="424"/>
      <c r="B10" s="427"/>
      <c r="C10" s="430"/>
      <c r="D10" s="433"/>
      <c r="E10" s="446"/>
      <c r="F10" s="448"/>
      <c r="G10" s="217" t="s">
        <v>26</v>
      </c>
      <c r="H10" s="152">
        <v>200</v>
      </c>
      <c r="I10" s="152">
        <v>227</v>
      </c>
      <c r="J10" s="152">
        <v>258</v>
      </c>
      <c r="K10" s="152">
        <v>293</v>
      </c>
      <c r="L10" s="152">
        <v>333</v>
      </c>
      <c r="M10" s="152">
        <v>378</v>
      </c>
      <c r="N10" s="152">
        <v>429</v>
      </c>
      <c r="O10" s="152">
        <v>487</v>
      </c>
      <c r="P10" s="152">
        <v>553</v>
      </c>
      <c r="Q10" s="152">
        <v>628</v>
      </c>
      <c r="R10" s="152">
        <v>713</v>
      </c>
      <c r="S10" s="152">
        <v>809</v>
      </c>
      <c r="T10" s="250">
        <v>918</v>
      </c>
      <c r="U10" s="54">
        <v>1042</v>
      </c>
      <c r="V10" s="152">
        <v>327</v>
      </c>
      <c r="W10" s="55">
        <v>380</v>
      </c>
      <c r="X10" s="55">
        <v>337</v>
      </c>
      <c r="Y10" s="55">
        <v>344</v>
      </c>
      <c r="Z10" s="55">
        <v>351</v>
      </c>
      <c r="AA10" s="56"/>
      <c r="AB10" s="450"/>
      <c r="AC10" s="444"/>
      <c r="AD10" s="412"/>
      <c r="AE10" s="402"/>
      <c r="AG10" s="458"/>
      <c r="AH10" s="459"/>
      <c r="AI10" s="463"/>
      <c r="AJ10" s="155"/>
      <c r="AK10" s="484"/>
      <c r="AL10" s="475"/>
      <c r="AM10" s="475"/>
      <c r="AN10" s="475"/>
      <c r="AO10" s="475"/>
      <c r="AP10" s="478"/>
      <c r="AQ10" s="481"/>
      <c r="AR10" s="463"/>
    </row>
    <row r="11" spans="1:44" ht="12.75" customHeight="1">
      <c r="A11" s="424"/>
      <c r="B11" s="427"/>
      <c r="C11" s="430"/>
      <c r="D11" s="433"/>
      <c r="E11" s="446"/>
      <c r="F11" s="448"/>
      <c r="G11" s="217" t="s">
        <v>49</v>
      </c>
      <c r="H11" s="153">
        <v>14.99</v>
      </c>
      <c r="I11" s="153">
        <v>14.99</v>
      </c>
      <c r="J11" s="153">
        <v>14.99</v>
      </c>
      <c r="K11" s="153">
        <v>14.99</v>
      </c>
      <c r="L11" s="153">
        <v>14.99</v>
      </c>
      <c r="M11" s="153">
        <v>14.99</v>
      </c>
      <c r="N11" s="153">
        <v>14.99</v>
      </c>
      <c r="O11" s="153">
        <v>14.99</v>
      </c>
      <c r="P11" s="153">
        <v>14.99</v>
      </c>
      <c r="Q11" s="153">
        <v>14.99</v>
      </c>
      <c r="R11" s="153">
        <v>14.99</v>
      </c>
      <c r="S11" s="153">
        <v>14.99</v>
      </c>
      <c r="T11" s="251">
        <v>14.99</v>
      </c>
      <c r="U11" s="57">
        <v>14.99</v>
      </c>
      <c r="V11" s="153">
        <v>19.989999999999998</v>
      </c>
      <c r="W11" s="58">
        <v>19.989999999999998</v>
      </c>
      <c r="X11" s="58">
        <v>19.989999999999998</v>
      </c>
      <c r="Y11" s="58">
        <v>19.989999999999998</v>
      </c>
      <c r="Z11" s="58">
        <v>19.989999999999998</v>
      </c>
      <c r="AA11" s="59"/>
      <c r="AB11" s="450"/>
      <c r="AC11" s="444"/>
      <c r="AD11" s="412"/>
      <c r="AE11" s="402"/>
      <c r="AG11" s="458"/>
      <c r="AH11" s="459"/>
      <c r="AI11" s="463"/>
      <c r="AJ11" s="155"/>
      <c r="AK11" s="484"/>
      <c r="AL11" s="475"/>
      <c r="AM11" s="475"/>
      <c r="AN11" s="475"/>
      <c r="AO11" s="475"/>
      <c r="AP11" s="478"/>
      <c r="AQ11" s="481"/>
      <c r="AR11" s="463"/>
    </row>
    <row r="12" spans="1:44" ht="12.75" customHeight="1" thickBot="1">
      <c r="A12" s="425"/>
      <c r="B12" s="428"/>
      <c r="C12" s="431"/>
      <c r="D12" s="434"/>
      <c r="E12" s="447"/>
      <c r="F12" s="449"/>
      <c r="G12" s="220" t="s">
        <v>29</v>
      </c>
      <c r="H12" s="216">
        <v>12</v>
      </c>
      <c r="I12" s="216">
        <v>12</v>
      </c>
      <c r="J12" s="216">
        <v>12</v>
      </c>
      <c r="K12" s="216">
        <v>12</v>
      </c>
      <c r="L12" s="216">
        <v>12</v>
      </c>
      <c r="M12" s="216">
        <v>12</v>
      </c>
      <c r="N12" s="216">
        <v>12</v>
      </c>
      <c r="O12" s="216">
        <v>12</v>
      </c>
      <c r="P12" s="216">
        <v>12</v>
      </c>
      <c r="Q12" s="216">
        <v>12</v>
      </c>
      <c r="R12" s="216">
        <v>12</v>
      </c>
      <c r="S12" s="216">
        <v>12</v>
      </c>
      <c r="T12" s="252">
        <v>12</v>
      </c>
      <c r="U12" s="61">
        <v>12</v>
      </c>
      <c r="V12" s="216">
        <v>12</v>
      </c>
      <c r="W12" s="156">
        <v>12</v>
      </c>
      <c r="X12" s="156">
        <v>12</v>
      </c>
      <c r="Y12" s="156">
        <v>12</v>
      </c>
      <c r="Z12" s="156">
        <v>12</v>
      </c>
      <c r="AA12" s="60"/>
      <c r="AB12" s="451"/>
      <c r="AC12" s="445"/>
      <c r="AD12" s="413"/>
      <c r="AE12" s="403"/>
      <c r="AG12" s="460"/>
      <c r="AH12" s="461"/>
      <c r="AI12" s="464"/>
      <c r="AJ12" s="155"/>
      <c r="AK12" s="485"/>
      <c r="AL12" s="476"/>
      <c r="AM12" s="476"/>
      <c r="AN12" s="476"/>
      <c r="AO12" s="476"/>
      <c r="AP12" s="479"/>
      <c r="AQ12" s="482"/>
      <c r="AR12" s="464"/>
    </row>
    <row r="13" spans="1:44" ht="12.75" customHeight="1" thickBot="1">
      <c r="A13" s="37"/>
      <c r="B13" s="209"/>
      <c r="C13" s="299"/>
      <c r="D13" s="196"/>
      <c r="E13" s="93" t="s">
        <v>24</v>
      </c>
      <c r="F13" s="352"/>
      <c r="G13" s="337"/>
      <c r="H13" s="338"/>
      <c r="I13" s="338"/>
      <c r="J13" s="338"/>
      <c r="K13" s="338"/>
      <c r="L13" s="338"/>
      <c r="M13" s="338"/>
      <c r="N13" s="338"/>
      <c r="O13" s="338"/>
      <c r="P13" s="338"/>
      <c r="Q13" s="339"/>
      <c r="R13" s="340"/>
      <c r="S13" s="341"/>
      <c r="T13" s="342"/>
      <c r="U13" s="343"/>
      <c r="V13" s="341"/>
      <c r="W13" s="341"/>
      <c r="X13" s="341"/>
      <c r="Y13" s="341"/>
      <c r="Z13" s="340"/>
      <c r="AA13" s="342"/>
      <c r="AB13" s="348"/>
      <c r="AC13" s="348"/>
      <c r="AD13" s="348"/>
      <c r="AE13" s="342"/>
      <c r="AG13" s="37"/>
      <c r="AH13" s="22"/>
      <c r="AI13" s="224" t="s">
        <v>21</v>
      </c>
      <c r="AJ13" s="36"/>
      <c r="AK13" s="225" t="s">
        <v>21</v>
      </c>
      <c r="AL13" s="226"/>
      <c r="AM13" s="226"/>
      <c r="AN13" s="226"/>
      <c r="AO13" s="36"/>
      <c r="AP13" s="36"/>
      <c r="AQ13" s="227"/>
      <c r="AR13" s="353" t="s">
        <v>24</v>
      </c>
    </row>
    <row r="14" spans="1:44" ht="12.75" customHeight="1">
      <c r="A14" s="208" t="s">
        <v>25</v>
      </c>
      <c r="B14" s="209"/>
      <c r="C14" s="270">
        <f>+'OTS SC Apple'!C14</f>
        <v>6</v>
      </c>
      <c r="D14" s="197"/>
      <c r="E14" s="159">
        <f>ROUND(SUM(E15:E49)/$C14,0)</f>
        <v>5854</v>
      </c>
      <c r="F14" s="351">
        <f>ROUND(SUM(F15:F49)/$C14,0)</f>
        <v>1167</v>
      </c>
      <c r="G14" s="311" t="s">
        <v>70</v>
      </c>
      <c r="H14" s="312" t="str">
        <f t="shared" ref="H14:AA14" si="0">IF(+H10=0,"No",IF(ISERROR(H10/1),"No",IF(SUM(H15:H49)=0,"Yes","No")))</f>
        <v>Yes</v>
      </c>
      <c r="I14" s="313" t="str">
        <f t="shared" si="0"/>
        <v>No</v>
      </c>
      <c r="J14" s="313" t="str">
        <f t="shared" si="0"/>
        <v>No</v>
      </c>
      <c r="K14" s="313" t="str">
        <f t="shared" si="0"/>
        <v>No</v>
      </c>
      <c r="L14" s="313" t="str">
        <f t="shared" si="0"/>
        <v>No</v>
      </c>
      <c r="M14" s="313" t="str">
        <f t="shared" si="0"/>
        <v>No</v>
      </c>
      <c r="N14" s="313" t="str">
        <f t="shared" si="0"/>
        <v>No</v>
      </c>
      <c r="O14" s="313" t="str">
        <f t="shared" si="0"/>
        <v>No</v>
      </c>
      <c r="P14" s="313" t="str">
        <f t="shared" si="0"/>
        <v>No</v>
      </c>
      <c r="Q14" s="313" t="str">
        <f t="shared" si="0"/>
        <v>No</v>
      </c>
      <c r="R14" s="313" t="str">
        <f t="shared" si="0"/>
        <v>No</v>
      </c>
      <c r="S14" s="344" t="str">
        <f t="shared" si="0"/>
        <v>No</v>
      </c>
      <c r="T14" s="345" t="str">
        <f t="shared" si="0"/>
        <v>No</v>
      </c>
      <c r="U14" s="312" t="str">
        <f t="shared" si="0"/>
        <v>No</v>
      </c>
      <c r="V14" s="344" t="str">
        <f t="shared" si="0"/>
        <v>No</v>
      </c>
      <c r="W14" s="344" t="str">
        <f t="shared" si="0"/>
        <v>No</v>
      </c>
      <c r="X14" s="344" t="str">
        <f t="shared" si="0"/>
        <v>No</v>
      </c>
      <c r="Y14" s="344" t="str">
        <f t="shared" si="0"/>
        <v>No</v>
      </c>
      <c r="Z14" s="344" t="str">
        <f t="shared" si="0"/>
        <v>No</v>
      </c>
      <c r="AA14" s="345" t="str">
        <f t="shared" si="0"/>
        <v>No</v>
      </c>
      <c r="AB14" s="159">
        <f t="shared" ref="AB14:AE14" si="1">ROUND(SUM(AB15:AB49)/$C14,0)</f>
        <v>0</v>
      </c>
      <c r="AC14" s="160">
        <f t="shared" si="1"/>
        <v>0</v>
      </c>
      <c r="AD14" s="161">
        <f t="shared" si="1"/>
        <v>0</v>
      </c>
      <c r="AE14" s="221">
        <f t="shared" si="1"/>
        <v>7021</v>
      </c>
      <c r="AG14" s="154"/>
      <c r="AH14" s="23"/>
      <c r="AI14" s="119">
        <f>SUM(AI15:AI49)</f>
        <v>2781</v>
      </c>
      <c r="AJ14" s="22"/>
      <c r="AK14" s="120">
        <f>SUM(AK15:AK49)</f>
        <v>2781</v>
      </c>
      <c r="AL14" s="121"/>
      <c r="AM14" s="121">
        <f>SUM(AM15:AM49)</f>
        <v>33372</v>
      </c>
      <c r="AN14" s="121"/>
      <c r="AO14" s="122">
        <f>SUM(AO15:AO49)</f>
        <v>50382.189999999995</v>
      </c>
      <c r="AP14" s="122">
        <f>SUM(AP15:AP49)</f>
        <v>0</v>
      </c>
      <c r="AQ14" s="122">
        <f>SUM(AQ15:AQ49)</f>
        <v>50382.189999999995</v>
      </c>
      <c r="AR14" s="123">
        <f t="shared" ref="AR14" si="2">ROUND(+AQ14/AM14,4)</f>
        <v>1.5097</v>
      </c>
    </row>
    <row r="15" spans="1:44" ht="5.0999999999999996" customHeight="1" thickBot="1">
      <c r="A15" s="271"/>
      <c r="B15" s="272"/>
      <c r="C15" s="273"/>
      <c r="D15" s="197"/>
      <c r="E15" s="124"/>
      <c r="F15" s="126"/>
      <c r="G15" s="220"/>
      <c r="H15" s="315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46"/>
      <c r="T15" s="347"/>
      <c r="U15" s="315"/>
      <c r="V15" s="346"/>
      <c r="W15" s="346"/>
      <c r="X15" s="346"/>
      <c r="Y15" s="346"/>
      <c r="Z15" s="346"/>
      <c r="AA15" s="347"/>
      <c r="AB15" s="124"/>
      <c r="AC15" s="125"/>
      <c r="AD15" s="127"/>
      <c r="AE15" s="188"/>
      <c r="AG15" s="110"/>
      <c r="AH15" s="111"/>
      <c r="AI15" s="128"/>
      <c r="AJ15" s="22"/>
      <c r="AK15" s="129"/>
      <c r="AL15" s="130"/>
      <c r="AM15" s="130"/>
      <c r="AN15" s="130"/>
      <c r="AO15" s="131"/>
      <c r="AP15" s="131"/>
      <c r="AQ15" s="131"/>
      <c r="AR15" s="132"/>
    </row>
    <row r="16" spans="1:44" ht="12.75" customHeight="1">
      <c r="A16" s="210">
        <f>+'OTS SC Apple'!A16</f>
        <v>621</v>
      </c>
      <c r="B16" s="256">
        <f>+'OTS SC Apple'!B16</f>
        <v>40923</v>
      </c>
      <c r="C16" s="145">
        <f>+'OTS SC Apple'!C16</f>
        <v>40891</v>
      </c>
      <c r="D16" s="213">
        <f>+'OTS SC Apple'!D16</f>
        <v>1</v>
      </c>
      <c r="E16" s="87">
        <f t="shared" ref="E16:E48" si="3">IF($D16=1,AE16,0)</f>
        <v>7068</v>
      </c>
      <c r="F16" s="88">
        <f t="shared" ref="F16:F48" si="4">IF($D16&lt;&gt;1,AE16,0)</f>
        <v>0</v>
      </c>
      <c r="G16" s="200"/>
      <c r="H16" s="284">
        <f t="shared" ref="H16:Q25" si="5">+IF(AND($C16&gt;=H$8,$C16&lt;H$8+SUMPRODUCT($F$3:$F$5,$G$3:$G$5)),H$10,0)</f>
        <v>0</v>
      </c>
      <c r="I16" s="293">
        <f t="shared" si="5"/>
        <v>227</v>
      </c>
      <c r="J16" s="293">
        <f t="shared" si="5"/>
        <v>258</v>
      </c>
      <c r="K16" s="293">
        <f t="shared" si="5"/>
        <v>293</v>
      </c>
      <c r="L16" s="293">
        <f t="shared" si="5"/>
        <v>333</v>
      </c>
      <c r="M16" s="293">
        <f t="shared" si="5"/>
        <v>378</v>
      </c>
      <c r="N16" s="293">
        <f t="shared" si="5"/>
        <v>429</v>
      </c>
      <c r="O16" s="293">
        <f t="shared" si="5"/>
        <v>487</v>
      </c>
      <c r="P16" s="293">
        <f t="shared" si="5"/>
        <v>553</v>
      </c>
      <c r="Q16" s="293">
        <f t="shared" si="5"/>
        <v>628</v>
      </c>
      <c r="R16" s="293">
        <f t="shared" ref="R16:AA25" si="6">+IF(AND($C16&gt;=R$8,$C16&lt;R$8+SUMPRODUCT($F$3:$F$5,$G$3:$G$5)),R$10,0)</f>
        <v>713</v>
      </c>
      <c r="S16" s="293">
        <f t="shared" si="6"/>
        <v>809</v>
      </c>
      <c r="T16" s="294">
        <f t="shared" si="6"/>
        <v>918</v>
      </c>
      <c r="U16" s="284">
        <f t="shared" si="6"/>
        <v>1042</v>
      </c>
      <c r="V16" s="285">
        <f t="shared" si="6"/>
        <v>0</v>
      </c>
      <c r="W16" s="285">
        <f t="shared" si="6"/>
        <v>0</v>
      </c>
      <c r="X16" s="285">
        <f t="shared" si="6"/>
        <v>0</v>
      </c>
      <c r="Y16" s="285">
        <f t="shared" si="6"/>
        <v>0</v>
      </c>
      <c r="Z16" s="285">
        <f t="shared" si="6"/>
        <v>0</v>
      </c>
      <c r="AA16" s="286">
        <f t="shared" si="6"/>
        <v>0</v>
      </c>
      <c r="AB16" s="89">
        <v>0</v>
      </c>
      <c r="AC16" s="90">
        <v>0</v>
      </c>
      <c r="AD16" s="186">
        <v>0</v>
      </c>
      <c r="AE16" s="189">
        <f>SUM(H16:AD16)</f>
        <v>7068</v>
      </c>
      <c r="AG16" s="467">
        <f>+U8</f>
        <v>40880</v>
      </c>
      <c r="AH16" s="468"/>
      <c r="AI16" s="92">
        <f>IF(U$14&gt;0,+U$10,0)</f>
        <v>1042</v>
      </c>
      <c r="AK16" s="112">
        <f t="shared" ref="AK16:AK20" si="7">+AI16</f>
        <v>1042</v>
      </c>
      <c r="AL16" s="113">
        <f>+U12</f>
        <v>12</v>
      </c>
      <c r="AM16" s="100">
        <f>+AL16*AK16</f>
        <v>12504</v>
      </c>
      <c r="AN16" s="114">
        <f>+U11</f>
        <v>14.99</v>
      </c>
      <c r="AO16" s="101">
        <f>+AN16*AK16</f>
        <v>15619.58</v>
      </c>
      <c r="AP16" s="102">
        <v>0</v>
      </c>
      <c r="AQ16" s="115">
        <f t="shared" ref="AQ16:AQ20" si="8">+AO16-AP16</f>
        <v>15619.58</v>
      </c>
      <c r="AR16" s="116">
        <f>IF(AM16&gt;0,ROUND(+AQ16/AM16,4),0)</f>
        <v>1.2492000000000001</v>
      </c>
    </row>
    <row r="17" spans="1:44" ht="12.75" customHeight="1">
      <c r="A17" s="210">
        <f>+'OTS SC Apple'!A17</f>
        <v>622</v>
      </c>
      <c r="B17" s="256">
        <f>+'OTS SC Apple'!B17</f>
        <v>40953</v>
      </c>
      <c r="C17" s="145">
        <f>+'OTS SC Apple'!C17</f>
        <v>40926</v>
      </c>
      <c r="D17" s="213">
        <f>+'OTS SC Apple'!D17</f>
        <v>1</v>
      </c>
      <c r="E17" s="73">
        <f t="shared" si="3"/>
        <v>6910</v>
      </c>
      <c r="F17" s="74">
        <f t="shared" si="4"/>
        <v>0</v>
      </c>
      <c r="G17" s="200"/>
      <c r="H17" s="287">
        <f t="shared" si="5"/>
        <v>0</v>
      </c>
      <c r="I17" s="295">
        <f t="shared" si="5"/>
        <v>0</v>
      </c>
      <c r="J17" s="295">
        <f t="shared" si="5"/>
        <v>0</v>
      </c>
      <c r="K17" s="295">
        <f t="shared" si="5"/>
        <v>293</v>
      </c>
      <c r="L17" s="295">
        <f t="shared" si="5"/>
        <v>333</v>
      </c>
      <c r="M17" s="295">
        <f t="shared" si="5"/>
        <v>378</v>
      </c>
      <c r="N17" s="295">
        <f t="shared" si="5"/>
        <v>429</v>
      </c>
      <c r="O17" s="295">
        <f t="shared" si="5"/>
        <v>487</v>
      </c>
      <c r="P17" s="295">
        <f t="shared" si="5"/>
        <v>553</v>
      </c>
      <c r="Q17" s="295">
        <f t="shared" si="5"/>
        <v>628</v>
      </c>
      <c r="R17" s="295">
        <f t="shared" si="6"/>
        <v>713</v>
      </c>
      <c r="S17" s="295">
        <f t="shared" si="6"/>
        <v>809</v>
      </c>
      <c r="T17" s="296">
        <f t="shared" si="6"/>
        <v>918</v>
      </c>
      <c r="U17" s="287">
        <f t="shared" si="6"/>
        <v>1042</v>
      </c>
      <c r="V17" s="288">
        <f t="shared" si="6"/>
        <v>327</v>
      </c>
      <c r="W17" s="288">
        <f t="shared" si="6"/>
        <v>0</v>
      </c>
      <c r="X17" s="288">
        <f t="shared" si="6"/>
        <v>0</v>
      </c>
      <c r="Y17" s="288">
        <f t="shared" si="6"/>
        <v>0</v>
      </c>
      <c r="Z17" s="288">
        <f t="shared" si="6"/>
        <v>0</v>
      </c>
      <c r="AA17" s="289">
        <f t="shared" si="6"/>
        <v>0</v>
      </c>
      <c r="AB17" s="54">
        <v>0</v>
      </c>
      <c r="AC17" s="55">
        <v>0</v>
      </c>
      <c r="AD17" s="68">
        <v>0</v>
      </c>
      <c r="AE17" s="190">
        <f t="shared" ref="AE17:AE48" si="9">SUM(H17:AD17)</f>
        <v>6910</v>
      </c>
      <c r="AF17" s="22"/>
      <c r="AG17" s="454">
        <f>+V8</f>
        <v>40909</v>
      </c>
      <c r="AH17" s="455"/>
      <c r="AI17" s="33">
        <f>IF(V$14&gt;0,+V$10,0)</f>
        <v>327</v>
      </c>
      <c r="AK17" s="42">
        <f t="shared" si="7"/>
        <v>327</v>
      </c>
      <c r="AL17" s="30">
        <f>+V12</f>
        <v>12</v>
      </c>
      <c r="AM17" s="11">
        <f t="shared" ref="AM17:AM20" si="10">+AL17*AK17</f>
        <v>3924</v>
      </c>
      <c r="AN17" s="27">
        <f>+V11</f>
        <v>19.989999999999998</v>
      </c>
      <c r="AO17" s="12">
        <f t="shared" ref="AO17:AO20" si="11">+AN17*AK17</f>
        <v>6536.73</v>
      </c>
      <c r="AP17" s="58">
        <v>0</v>
      </c>
      <c r="AQ17" s="48">
        <f t="shared" si="8"/>
        <v>6536.73</v>
      </c>
      <c r="AR17" s="51">
        <f t="shared" ref="AR17:AR22" si="12">IF(AM17&gt;0,ROUND(+AQ17/AM17,4),0)</f>
        <v>1.6657999999999999</v>
      </c>
    </row>
    <row r="18" spans="1:44" ht="12.75" customHeight="1">
      <c r="A18" s="210">
        <f>+'OTS SC Apple'!A18</f>
        <v>623</v>
      </c>
      <c r="B18" s="256">
        <f>+'OTS SC Apple'!B18</f>
        <v>40983</v>
      </c>
      <c r="C18" s="145">
        <f>+'OTS SC Apple'!C18</f>
        <v>40954</v>
      </c>
      <c r="D18" s="213">
        <f>+'OTS SC Apple'!D18</f>
        <v>1</v>
      </c>
      <c r="E18" s="73">
        <f t="shared" si="3"/>
        <v>7290</v>
      </c>
      <c r="F18" s="74">
        <f t="shared" si="4"/>
        <v>0</v>
      </c>
      <c r="G18" s="200"/>
      <c r="H18" s="287">
        <f t="shared" si="5"/>
        <v>0</v>
      </c>
      <c r="I18" s="295">
        <f t="shared" si="5"/>
        <v>0</v>
      </c>
      <c r="J18" s="295">
        <f t="shared" si="5"/>
        <v>0</v>
      </c>
      <c r="K18" s="295">
        <f t="shared" si="5"/>
        <v>293</v>
      </c>
      <c r="L18" s="295">
        <f t="shared" si="5"/>
        <v>333</v>
      </c>
      <c r="M18" s="295">
        <f t="shared" si="5"/>
        <v>378</v>
      </c>
      <c r="N18" s="295">
        <f t="shared" si="5"/>
        <v>429</v>
      </c>
      <c r="O18" s="295">
        <f t="shared" si="5"/>
        <v>487</v>
      </c>
      <c r="P18" s="295">
        <f t="shared" si="5"/>
        <v>553</v>
      </c>
      <c r="Q18" s="295">
        <f t="shared" si="5"/>
        <v>628</v>
      </c>
      <c r="R18" s="295">
        <f t="shared" si="6"/>
        <v>713</v>
      </c>
      <c r="S18" s="295">
        <f t="shared" si="6"/>
        <v>809</v>
      </c>
      <c r="T18" s="296">
        <f t="shared" si="6"/>
        <v>918</v>
      </c>
      <c r="U18" s="287">
        <f t="shared" si="6"/>
        <v>1042</v>
      </c>
      <c r="V18" s="288">
        <f t="shared" si="6"/>
        <v>327</v>
      </c>
      <c r="W18" s="288">
        <f t="shared" si="6"/>
        <v>380</v>
      </c>
      <c r="X18" s="288">
        <f t="shared" si="6"/>
        <v>0</v>
      </c>
      <c r="Y18" s="288">
        <f t="shared" si="6"/>
        <v>0</v>
      </c>
      <c r="Z18" s="288">
        <f t="shared" si="6"/>
        <v>0</v>
      </c>
      <c r="AA18" s="289">
        <f t="shared" si="6"/>
        <v>0</v>
      </c>
      <c r="AB18" s="54">
        <v>0</v>
      </c>
      <c r="AC18" s="55">
        <v>0</v>
      </c>
      <c r="AD18" s="68">
        <v>0</v>
      </c>
      <c r="AE18" s="190">
        <f t="shared" si="9"/>
        <v>7290</v>
      </c>
      <c r="AF18" s="22"/>
      <c r="AG18" s="454">
        <f>+W8</f>
        <v>40944</v>
      </c>
      <c r="AH18" s="455"/>
      <c r="AI18" s="33">
        <f>IF(W$14&gt;0,+W$10,0)</f>
        <v>380</v>
      </c>
      <c r="AK18" s="42">
        <f t="shared" si="7"/>
        <v>380</v>
      </c>
      <c r="AL18" s="30">
        <f>+W12</f>
        <v>12</v>
      </c>
      <c r="AM18" s="11">
        <f t="shared" si="10"/>
        <v>4560</v>
      </c>
      <c r="AN18" s="27">
        <f>+W11</f>
        <v>19.989999999999998</v>
      </c>
      <c r="AO18" s="12">
        <f t="shared" si="11"/>
        <v>7596.2</v>
      </c>
      <c r="AP18" s="58">
        <v>0</v>
      </c>
      <c r="AQ18" s="48">
        <f t="shared" si="8"/>
        <v>7596.2</v>
      </c>
      <c r="AR18" s="51">
        <f t="shared" si="12"/>
        <v>1.6657999999999999</v>
      </c>
    </row>
    <row r="19" spans="1:44" ht="12.75" customHeight="1">
      <c r="A19" s="210">
        <f>+'OTS SC Apple'!A19</f>
        <v>624</v>
      </c>
      <c r="B19" s="256">
        <f>+'OTS SC Apple'!B19</f>
        <v>41013</v>
      </c>
      <c r="C19" s="145">
        <f>+'OTS SC Apple'!C19</f>
        <v>40989</v>
      </c>
      <c r="D19" s="213">
        <f>+'OTS SC Apple'!D19</f>
        <v>0</v>
      </c>
      <c r="E19" s="73">
        <f t="shared" si="3"/>
        <v>0</v>
      </c>
      <c r="F19" s="74">
        <f t="shared" si="4"/>
        <v>7001</v>
      </c>
      <c r="G19" s="200"/>
      <c r="H19" s="287">
        <f t="shared" si="5"/>
        <v>0</v>
      </c>
      <c r="I19" s="295">
        <f t="shared" si="5"/>
        <v>0</v>
      </c>
      <c r="J19" s="295">
        <f t="shared" si="5"/>
        <v>0</v>
      </c>
      <c r="K19" s="295">
        <f t="shared" si="5"/>
        <v>0</v>
      </c>
      <c r="L19" s="295">
        <f t="shared" si="5"/>
        <v>0</v>
      </c>
      <c r="M19" s="295">
        <f t="shared" si="5"/>
        <v>378</v>
      </c>
      <c r="N19" s="295">
        <f t="shared" si="5"/>
        <v>429</v>
      </c>
      <c r="O19" s="295">
        <f t="shared" si="5"/>
        <v>487</v>
      </c>
      <c r="P19" s="295">
        <f t="shared" si="5"/>
        <v>553</v>
      </c>
      <c r="Q19" s="295">
        <f t="shared" si="5"/>
        <v>628</v>
      </c>
      <c r="R19" s="295">
        <f t="shared" si="6"/>
        <v>713</v>
      </c>
      <c r="S19" s="295">
        <f t="shared" si="6"/>
        <v>809</v>
      </c>
      <c r="T19" s="296">
        <f t="shared" si="6"/>
        <v>918</v>
      </c>
      <c r="U19" s="287">
        <f t="shared" si="6"/>
        <v>1042</v>
      </c>
      <c r="V19" s="288">
        <f t="shared" si="6"/>
        <v>327</v>
      </c>
      <c r="W19" s="288">
        <f t="shared" si="6"/>
        <v>380</v>
      </c>
      <c r="X19" s="288">
        <f t="shared" si="6"/>
        <v>337</v>
      </c>
      <c r="Y19" s="288">
        <f t="shared" si="6"/>
        <v>0</v>
      </c>
      <c r="Z19" s="288">
        <f t="shared" si="6"/>
        <v>0</v>
      </c>
      <c r="AA19" s="289">
        <f t="shared" si="6"/>
        <v>0</v>
      </c>
      <c r="AB19" s="54">
        <v>0</v>
      </c>
      <c r="AC19" s="55">
        <v>0</v>
      </c>
      <c r="AD19" s="68">
        <v>0</v>
      </c>
      <c r="AE19" s="190">
        <f t="shared" si="9"/>
        <v>7001</v>
      </c>
      <c r="AG19" s="454">
        <f>+X8</f>
        <v>40972</v>
      </c>
      <c r="AH19" s="455"/>
      <c r="AI19" s="33">
        <f>IF(X$14&gt;0,+X$10,0)</f>
        <v>337</v>
      </c>
      <c r="AK19" s="42">
        <f t="shared" si="7"/>
        <v>337</v>
      </c>
      <c r="AL19" s="30">
        <f>+X12</f>
        <v>12</v>
      </c>
      <c r="AM19" s="11">
        <f t="shared" si="10"/>
        <v>4044</v>
      </c>
      <c r="AN19" s="27">
        <f>+X11</f>
        <v>19.989999999999998</v>
      </c>
      <c r="AO19" s="12">
        <f t="shared" si="11"/>
        <v>6736.6299999999992</v>
      </c>
      <c r="AP19" s="58">
        <v>0</v>
      </c>
      <c r="AQ19" s="48">
        <f t="shared" si="8"/>
        <v>6736.6299999999992</v>
      </c>
      <c r="AR19" s="51">
        <f t="shared" si="12"/>
        <v>1.6657999999999999</v>
      </c>
    </row>
    <row r="20" spans="1:44">
      <c r="A20" s="210">
        <f>+'OTS SC Apple'!A20</f>
        <v>625</v>
      </c>
      <c r="B20" s="256">
        <f>+'OTS SC Apple'!B20</f>
        <v>41043</v>
      </c>
      <c r="C20" s="145">
        <f>+'OTS SC Apple'!C20</f>
        <v>41017</v>
      </c>
      <c r="D20" s="213">
        <f>+'OTS SC Apple'!D20</f>
        <v>1</v>
      </c>
      <c r="E20" s="73">
        <f t="shared" si="3"/>
        <v>6967</v>
      </c>
      <c r="F20" s="74">
        <f t="shared" si="4"/>
        <v>0</v>
      </c>
      <c r="G20" s="200"/>
      <c r="H20" s="287">
        <f t="shared" si="5"/>
        <v>0</v>
      </c>
      <c r="I20" s="295">
        <f t="shared" si="5"/>
        <v>0</v>
      </c>
      <c r="J20" s="295">
        <f t="shared" si="5"/>
        <v>0</v>
      </c>
      <c r="K20" s="295">
        <f t="shared" si="5"/>
        <v>0</v>
      </c>
      <c r="L20" s="295">
        <f t="shared" si="5"/>
        <v>0</v>
      </c>
      <c r="M20" s="295">
        <f t="shared" si="5"/>
        <v>0</v>
      </c>
      <c r="N20" s="295">
        <f t="shared" si="5"/>
        <v>429</v>
      </c>
      <c r="O20" s="295">
        <f t="shared" si="5"/>
        <v>487</v>
      </c>
      <c r="P20" s="295">
        <f t="shared" si="5"/>
        <v>553</v>
      </c>
      <c r="Q20" s="295">
        <f t="shared" si="5"/>
        <v>628</v>
      </c>
      <c r="R20" s="295">
        <f t="shared" si="6"/>
        <v>713</v>
      </c>
      <c r="S20" s="295">
        <f t="shared" si="6"/>
        <v>809</v>
      </c>
      <c r="T20" s="296">
        <f t="shared" si="6"/>
        <v>918</v>
      </c>
      <c r="U20" s="287">
        <f t="shared" si="6"/>
        <v>1042</v>
      </c>
      <c r="V20" s="288">
        <f t="shared" si="6"/>
        <v>327</v>
      </c>
      <c r="W20" s="288">
        <f t="shared" si="6"/>
        <v>380</v>
      </c>
      <c r="X20" s="288">
        <f t="shared" si="6"/>
        <v>337</v>
      </c>
      <c r="Y20" s="288">
        <f t="shared" si="6"/>
        <v>344</v>
      </c>
      <c r="Z20" s="288">
        <f t="shared" si="6"/>
        <v>0</v>
      </c>
      <c r="AA20" s="289">
        <f t="shared" si="6"/>
        <v>0</v>
      </c>
      <c r="AB20" s="54">
        <v>0</v>
      </c>
      <c r="AC20" s="55">
        <v>0</v>
      </c>
      <c r="AD20" s="68">
        <v>0</v>
      </c>
      <c r="AE20" s="190">
        <f t="shared" si="9"/>
        <v>6967</v>
      </c>
      <c r="AG20" s="454">
        <f>+Y8</f>
        <v>41000</v>
      </c>
      <c r="AH20" s="455"/>
      <c r="AI20" s="33">
        <f>IF(Y$14&gt;0,+Y$10,0)</f>
        <v>344</v>
      </c>
      <c r="AK20" s="42">
        <f t="shared" si="7"/>
        <v>344</v>
      </c>
      <c r="AL20" s="30">
        <f>+Y12</f>
        <v>12</v>
      </c>
      <c r="AM20" s="11">
        <f t="shared" si="10"/>
        <v>4128</v>
      </c>
      <c r="AN20" s="27">
        <f>+Y11</f>
        <v>19.989999999999998</v>
      </c>
      <c r="AO20" s="12">
        <f t="shared" si="11"/>
        <v>6876.5599999999995</v>
      </c>
      <c r="AP20" s="58">
        <v>0</v>
      </c>
      <c r="AQ20" s="48">
        <f t="shared" si="8"/>
        <v>6876.5599999999995</v>
      </c>
      <c r="AR20" s="51">
        <f t="shared" si="12"/>
        <v>1.6657999999999999</v>
      </c>
    </row>
    <row r="21" spans="1:44">
      <c r="A21" s="210">
        <f>+'OTS SC Apple'!A21</f>
        <v>626</v>
      </c>
      <c r="B21" s="256">
        <f>+'OTS SC Apple'!B21</f>
        <v>41073</v>
      </c>
      <c r="C21" s="145">
        <f>+'OTS SC Apple'!C21</f>
        <v>41045</v>
      </c>
      <c r="D21" s="213">
        <f>+'OTS SC Apple'!D21</f>
        <v>1</v>
      </c>
      <c r="E21" s="73">
        <f t="shared" si="3"/>
        <v>6889</v>
      </c>
      <c r="F21" s="74">
        <f t="shared" si="4"/>
        <v>0</v>
      </c>
      <c r="G21" s="200"/>
      <c r="H21" s="287">
        <f t="shared" si="5"/>
        <v>0</v>
      </c>
      <c r="I21" s="295">
        <f t="shared" si="5"/>
        <v>0</v>
      </c>
      <c r="J21" s="295">
        <f t="shared" si="5"/>
        <v>0</v>
      </c>
      <c r="K21" s="295">
        <f t="shared" si="5"/>
        <v>0</v>
      </c>
      <c r="L21" s="295">
        <f t="shared" si="5"/>
        <v>0</v>
      </c>
      <c r="M21" s="295">
        <f t="shared" si="5"/>
        <v>0</v>
      </c>
      <c r="N21" s="295">
        <f t="shared" si="5"/>
        <v>0</v>
      </c>
      <c r="O21" s="295">
        <f t="shared" si="5"/>
        <v>487</v>
      </c>
      <c r="P21" s="295">
        <f t="shared" si="5"/>
        <v>553</v>
      </c>
      <c r="Q21" s="295">
        <f t="shared" si="5"/>
        <v>628</v>
      </c>
      <c r="R21" s="295">
        <f t="shared" si="6"/>
        <v>713</v>
      </c>
      <c r="S21" s="295">
        <f t="shared" si="6"/>
        <v>809</v>
      </c>
      <c r="T21" s="296">
        <f t="shared" si="6"/>
        <v>918</v>
      </c>
      <c r="U21" s="287">
        <f t="shared" si="6"/>
        <v>1042</v>
      </c>
      <c r="V21" s="288">
        <f t="shared" si="6"/>
        <v>327</v>
      </c>
      <c r="W21" s="288">
        <f t="shared" si="6"/>
        <v>380</v>
      </c>
      <c r="X21" s="288">
        <f t="shared" si="6"/>
        <v>337</v>
      </c>
      <c r="Y21" s="288">
        <f t="shared" si="6"/>
        <v>344</v>
      </c>
      <c r="Z21" s="288">
        <f t="shared" si="6"/>
        <v>351</v>
      </c>
      <c r="AA21" s="289">
        <f t="shared" si="6"/>
        <v>0</v>
      </c>
      <c r="AB21" s="54">
        <v>0</v>
      </c>
      <c r="AC21" s="55">
        <v>0</v>
      </c>
      <c r="AD21" s="68">
        <v>0</v>
      </c>
      <c r="AE21" s="190">
        <f t="shared" si="9"/>
        <v>6889</v>
      </c>
      <c r="AG21" s="454">
        <f>+Z8</f>
        <v>41035</v>
      </c>
      <c r="AH21" s="455"/>
      <c r="AI21" s="33">
        <f>IF(Z$14&gt;0,+Z$10,0)</f>
        <v>351</v>
      </c>
      <c r="AK21" s="42">
        <f t="shared" ref="AK21" si="13">+AI21</f>
        <v>351</v>
      </c>
      <c r="AL21" s="30">
        <f>+Z12</f>
        <v>12</v>
      </c>
      <c r="AM21" s="11">
        <f t="shared" ref="AM21" si="14">+AL21*AK21</f>
        <v>4212</v>
      </c>
      <c r="AN21" s="27">
        <f>+Z11</f>
        <v>19.989999999999998</v>
      </c>
      <c r="AO21" s="12">
        <f t="shared" ref="AO21" si="15">+AN21*AK21</f>
        <v>7016.49</v>
      </c>
      <c r="AP21" s="58">
        <v>0</v>
      </c>
      <c r="AQ21" s="48">
        <f t="shared" ref="AQ21" si="16">+AO21-AP21</f>
        <v>7016.49</v>
      </c>
      <c r="AR21" s="51">
        <f t="shared" si="12"/>
        <v>1.6657999999999999</v>
      </c>
    </row>
    <row r="22" spans="1:44" ht="13.5" thickBot="1">
      <c r="A22" s="210">
        <f>+'OTS SC Apple'!A22</f>
        <v>0</v>
      </c>
      <c r="B22" s="257">
        <f>+'OTS SC Apple'!B22</f>
        <v>0</v>
      </c>
      <c r="C22" s="145">
        <f>+'OTS SC Apple'!C22</f>
        <v>0</v>
      </c>
      <c r="D22" s="213">
        <f>+'OTS SC Apple'!D22</f>
        <v>0</v>
      </c>
      <c r="E22" s="73">
        <f t="shared" si="3"/>
        <v>0</v>
      </c>
      <c r="F22" s="74">
        <f t="shared" si="4"/>
        <v>0</v>
      </c>
      <c r="G22" s="200"/>
      <c r="H22" s="287">
        <f t="shared" si="5"/>
        <v>0</v>
      </c>
      <c r="I22" s="295">
        <f t="shared" si="5"/>
        <v>0</v>
      </c>
      <c r="J22" s="295">
        <f t="shared" si="5"/>
        <v>0</v>
      </c>
      <c r="K22" s="295">
        <f t="shared" si="5"/>
        <v>0</v>
      </c>
      <c r="L22" s="295">
        <f t="shared" si="5"/>
        <v>0</v>
      </c>
      <c r="M22" s="295">
        <f t="shared" si="5"/>
        <v>0</v>
      </c>
      <c r="N22" s="295">
        <f t="shared" si="5"/>
        <v>0</v>
      </c>
      <c r="O22" s="295">
        <f t="shared" si="5"/>
        <v>0</v>
      </c>
      <c r="P22" s="295">
        <f t="shared" si="5"/>
        <v>0</v>
      </c>
      <c r="Q22" s="295">
        <f t="shared" si="5"/>
        <v>0</v>
      </c>
      <c r="R22" s="295">
        <f t="shared" si="6"/>
        <v>0</v>
      </c>
      <c r="S22" s="295">
        <f t="shared" si="6"/>
        <v>0</v>
      </c>
      <c r="T22" s="296">
        <f t="shared" si="6"/>
        <v>0</v>
      </c>
      <c r="U22" s="287">
        <f t="shared" si="6"/>
        <v>0</v>
      </c>
      <c r="V22" s="288">
        <f t="shared" si="6"/>
        <v>0</v>
      </c>
      <c r="W22" s="288">
        <f t="shared" si="6"/>
        <v>0</v>
      </c>
      <c r="X22" s="288">
        <f t="shared" si="6"/>
        <v>0</v>
      </c>
      <c r="Y22" s="288">
        <f t="shared" si="6"/>
        <v>0</v>
      </c>
      <c r="Z22" s="288">
        <f t="shared" si="6"/>
        <v>0</v>
      </c>
      <c r="AA22" s="289">
        <f t="shared" si="6"/>
        <v>0</v>
      </c>
      <c r="AB22" s="54">
        <v>0</v>
      </c>
      <c r="AC22" s="55">
        <v>0</v>
      </c>
      <c r="AD22" s="68">
        <v>0</v>
      </c>
      <c r="AE22" s="190">
        <f t="shared" si="9"/>
        <v>0</v>
      </c>
      <c r="AG22" s="469">
        <f>+AA8</f>
        <v>0</v>
      </c>
      <c r="AH22" s="470"/>
      <c r="AI22" s="35">
        <f>IF(AA$14&gt;0,+AA$10,0)</f>
        <v>0</v>
      </c>
      <c r="AK22" s="45">
        <f>+AI22</f>
        <v>0</v>
      </c>
      <c r="AL22" s="46">
        <f>+AA12</f>
        <v>0</v>
      </c>
      <c r="AM22" s="39">
        <f>+AL22*AK22</f>
        <v>0</v>
      </c>
      <c r="AN22" s="47">
        <f>+AA11</f>
        <v>0</v>
      </c>
      <c r="AO22" s="40">
        <f>+AN22*AK22</f>
        <v>0</v>
      </c>
      <c r="AP22" s="62">
        <v>0</v>
      </c>
      <c r="AQ22" s="49">
        <f>+AO22-AP22</f>
        <v>0</v>
      </c>
      <c r="AR22" s="52">
        <f t="shared" si="12"/>
        <v>0</v>
      </c>
    </row>
    <row r="23" spans="1:44">
      <c r="A23" s="210">
        <f>+'OTS SC Apple'!A23</f>
        <v>0</v>
      </c>
      <c r="B23" s="257">
        <f>+'OTS SC Apple'!B23</f>
        <v>0</v>
      </c>
      <c r="C23" s="145">
        <f>+'OTS SC Apple'!C23</f>
        <v>0</v>
      </c>
      <c r="D23" s="213">
        <f>+'OTS SC Apple'!D23</f>
        <v>0</v>
      </c>
      <c r="E23" s="73">
        <f t="shared" si="3"/>
        <v>0</v>
      </c>
      <c r="F23" s="74">
        <f t="shared" si="4"/>
        <v>0</v>
      </c>
      <c r="G23" s="200"/>
      <c r="H23" s="287">
        <f t="shared" si="5"/>
        <v>0</v>
      </c>
      <c r="I23" s="295">
        <f t="shared" si="5"/>
        <v>0</v>
      </c>
      <c r="J23" s="295">
        <f t="shared" si="5"/>
        <v>0</v>
      </c>
      <c r="K23" s="295">
        <f t="shared" si="5"/>
        <v>0</v>
      </c>
      <c r="L23" s="295">
        <f t="shared" si="5"/>
        <v>0</v>
      </c>
      <c r="M23" s="295">
        <f t="shared" si="5"/>
        <v>0</v>
      </c>
      <c r="N23" s="295">
        <f t="shared" si="5"/>
        <v>0</v>
      </c>
      <c r="O23" s="295">
        <f t="shared" si="5"/>
        <v>0</v>
      </c>
      <c r="P23" s="295">
        <f t="shared" si="5"/>
        <v>0</v>
      </c>
      <c r="Q23" s="295">
        <f t="shared" si="5"/>
        <v>0</v>
      </c>
      <c r="R23" s="295">
        <f t="shared" si="6"/>
        <v>0</v>
      </c>
      <c r="S23" s="295">
        <f t="shared" si="6"/>
        <v>0</v>
      </c>
      <c r="T23" s="296">
        <f t="shared" si="6"/>
        <v>0</v>
      </c>
      <c r="U23" s="287">
        <f t="shared" si="6"/>
        <v>0</v>
      </c>
      <c r="V23" s="288">
        <f t="shared" si="6"/>
        <v>0</v>
      </c>
      <c r="W23" s="288">
        <f t="shared" si="6"/>
        <v>0</v>
      </c>
      <c r="X23" s="288">
        <f t="shared" si="6"/>
        <v>0</v>
      </c>
      <c r="Y23" s="288">
        <f t="shared" si="6"/>
        <v>0</v>
      </c>
      <c r="Z23" s="288">
        <f t="shared" si="6"/>
        <v>0</v>
      </c>
      <c r="AA23" s="289">
        <f t="shared" si="6"/>
        <v>0</v>
      </c>
      <c r="AB23" s="54">
        <v>0</v>
      </c>
      <c r="AC23" s="55">
        <v>0</v>
      </c>
      <c r="AD23" s="68">
        <v>0</v>
      </c>
      <c r="AE23" s="190">
        <f t="shared" si="9"/>
        <v>0</v>
      </c>
      <c r="AG23" s="235"/>
      <c r="AH23" s="236"/>
      <c r="AI23" s="237"/>
      <c r="AJ23" s="238"/>
      <c r="AK23" s="237"/>
      <c r="AL23" s="237"/>
      <c r="AM23" s="237"/>
      <c r="AN23" s="237"/>
      <c r="AO23" s="237"/>
      <c r="AP23" s="239"/>
      <c r="AQ23" s="237"/>
      <c r="AR23" s="237"/>
    </row>
    <row r="24" spans="1:44">
      <c r="A24" s="210">
        <f>+'OTS SC Apple'!A24</f>
        <v>0</v>
      </c>
      <c r="B24" s="257">
        <f>+'OTS SC Apple'!B24</f>
        <v>0</v>
      </c>
      <c r="C24" s="145">
        <f>+'OTS SC Apple'!C24</f>
        <v>0</v>
      </c>
      <c r="D24" s="213">
        <f>+'OTS SC Apple'!D24</f>
        <v>0</v>
      </c>
      <c r="E24" s="73">
        <f t="shared" si="3"/>
        <v>0</v>
      </c>
      <c r="F24" s="74">
        <f t="shared" si="4"/>
        <v>0</v>
      </c>
      <c r="G24" s="200"/>
      <c r="H24" s="287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5">
        <f t="shared" si="5"/>
        <v>0</v>
      </c>
      <c r="M24" s="295">
        <f t="shared" si="5"/>
        <v>0</v>
      </c>
      <c r="N24" s="295">
        <f t="shared" si="5"/>
        <v>0</v>
      </c>
      <c r="O24" s="295">
        <f t="shared" si="5"/>
        <v>0</v>
      </c>
      <c r="P24" s="295">
        <f t="shared" si="5"/>
        <v>0</v>
      </c>
      <c r="Q24" s="295">
        <f t="shared" si="5"/>
        <v>0</v>
      </c>
      <c r="R24" s="295">
        <f t="shared" si="6"/>
        <v>0</v>
      </c>
      <c r="S24" s="295">
        <f t="shared" si="6"/>
        <v>0</v>
      </c>
      <c r="T24" s="296">
        <f t="shared" si="6"/>
        <v>0</v>
      </c>
      <c r="U24" s="287">
        <f t="shared" si="6"/>
        <v>0</v>
      </c>
      <c r="V24" s="288">
        <f t="shared" si="6"/>
        <v>0</v>
      </c>
      <c r="W24" s="288">
        <f t="shared" si="6"/>
        <v>0</v>
      </c>
      <c r="X24" s="288">
        <f t="shared" si="6"/>
        <v>0</v>
      </c>
      <c r="Y24" s="288">
        <f t="shared" si="6"/>
        <v>0</v>
      </c>
      <c r="Z24" s="288">
        <f t="shared" si="6"/>
        <v>0</v>
      </c>
      <c r="AA24" s="289">
        <f t="shared" si="6"/>
        <v>0</v>
      </c>
      <c r="AB24" s="54">
        <v>0</v>
      </c>
      <c r="AC24" s="55">
        <v>0</v>
      </c>
      <c r="AD24" s="68">
        <v>0</v>
      </c>
      <c r="AE24" s="190">
        <f t="shared" si="9"/>
        <v>0</v>
      </c>
      <c r="AG24" s="236"/>
      <c r="AH24" s="236"/>
      <c r="AI24" s="240"/>
      <c r="AJ24" s="238"/>
      <c r="AK24" s="240"/>
      <c r="AL24" s="240"/>
      <c r="AM24" s="240"/>
      <c r="AN24" s="240"/>
      <c r="AO24" s="240"/>
      <c r="AP24" s="241"/>
      <c r="AQ24" s="240"/>
      <c r="AR24" s="240"/>
    </row>
    <row r="25" spans="1:44">
      <c r="A25" s="210">
        <f>+'OTS SC Apple'!A25</f>
        <v>0</v>
      </c>
      <c r="B25" s="257">
        <f>+'OTS SC Apple'!B25</f>
        <v>0</v>
      </c>
      <c r="C25" s="145">
        <f>+'OTS SC Apple'!C25</f>
        <v>0</v>
      </c>
      <c r="D25" s="213">
        <f>+'OTS SC Apple'!D25</f>
        <v>0</v>
      </c>
      <c r="E25" s="73">
        <f t="shared" si="3"/>
        <v>0</v>
      </c>
      <c r="F25" s="74">
        <f t="shared" si="4"/>
        <v>0</v>
      </c>
      <c r="G25" s="200"/>
      <c r="H25" s="287">
        <f t="shared" si="5"/>
        <v>0</v>
      </c>
      <c r="I25" s="295">
        <f t="shared" si="5"/>
        <v>0</v>
      </c>
      <c r="J25" s="295">
        <f t="shared" si="5"/>
        <v>0</v>
      </c>
      <c r="K25" s="295">
        <f t="shared" si="5"/>
        <v>0</v>
      </c>
      <c r="L25" s="295">
        <f t="shared" si="5"/>
        <v>0</v>
      </c>
      <c r="M25" s="295">
        <f t="shared" si="5"/>
        <v>0</v>
      </c>
      <c r="N25" s="295">
        <f t="shared" si="5"/>
        <v>0</v>
      </c>
      <c r="O25" s="295">
        <f t="shared" si="5"/>
        <v>0</v>
      </c>
      <c r="P25" s="295">
        <f t="shared" si="5"/>
        <v>0</v>
      </c>
      <c r="Q25" s="295">
        <f t="shared" si="5"/>
        <v>0</v>
      </c>
      <c r="R25" s="295">
        <f t="shared" si="6"/>
        <v>0</v>
      </c>
      <c r="S25" s="295">
        <f t="shared" si="6"/>
        <v>0</v>
      </c>
      <c r="T25" s="296">
        <f t="shared" si="6"/>
        <v>0</v>
      </c>
      <c r="U25" s="287">
        <f t="shared" si="6"/>
        <v>0</v>
      </c>
      <c r="V25" s="288">
        <f t="shared" si="6"/>
        <v>0</v>
      </c>
      <c r="W25" s="288">
        <f t="shared" si="6"/>
        <v>0</v>
      </c>
      <c r="X25" s="288">
        <f t="shared" si="6"/>
        <v>0</v>
      </c>
      <c r="Y25" s="288">
        <f t="shared" si="6"/>
        <v>0</v>
      </c>
      <c r="Z25" s="288">
        <f t="shared" si="6"/>
        <v>0</v>
      </c>
      <c r="AA25" s="289">
        <f t="shared" si="6"/>
        <v>0</v>
      </c>
      <c r="AB25" s="54">
        <v>0</v>
      </c>
      <c r="AC25" s="55">
        <v>0</v>
      </c>
      <c r="AD25" s="68">
        <v>0</v>
      </c>
      <c r="AE25" s="190">
        <f t="shared" si="9"/>
        <v>0</v>
      </c>
      <c r="AG25" s="242"/>
      <c r="AH25" s="242"/>
      <c r="AI25" s="242"/>
      <c r="AJ25" s="243"/>
      <c r="AK25" s="242"/>
      <c r="AL25" s="242"/>
      <c r="AM25" s="242"/>
      <c r="AN25" s="242"/>
      <c r="AO25" s="242"/>
      <c r="AP25" s="242"/>
      <c r="AQ25" s="242"/>
      <c r="AR25" s="244"/>
    </row>
    <row r="26" spans="1:44">
      <c r="A26" s="210">
        <f>+'OTS SC Apple'!A26</f>
        <v>0</v>
      </c>
      <c r="B26" s="257">
        <f>+'OTS SC Apple'!B26</f>
        <v>0</v>
      </c>
      <c r="C26" s="145">
        <f>+'OTS SC Apple'!C26</f>
        <v>0</v>
      </c>
      <c r="D26" s="213">
        <f>+'OTS SC Apple'!D26</f>
        <v>0</v>
      </c>
      <c r="E26" s="73">
        <f t="shared" si="3"/>
        <v>0</v>
      </c>
      <c r="F26" s="74">
        <f t="shared" si="4"/>
        <v>0</v>
      </c>
      <c r="G26" s="200"/>
      <c r="H26" s="287">
        <f t="shared" ref="H26:Q35" si="17">+IF(AND($C26&gt;=H$8,$C26&lt;H$8+SUMPRODUCT($F$3:$F$5,$G$3:$G$5)),H$10,0)</f>
        <v>0</v>
      </c>
      <c r="I26" s="295">
        <f t="shared" si="17"/>
        <v>0</v>
      </c>
      <c r="J26" s="295">
        <f t="shared" si="17"/>
        <v>0</v>
      </c>
      <c r="K26" s="295">
        <f t="shared" si="17"/>
        <v>0</v>
      </c>
      <c r="L26" s="295">
        <f t="shared" si="17"/>
        <v>0</v>
      </c>
      <c r="M26" s="295">
        <f t="shared" si="17"/>
        <v>0</v>
      </c>
      <c r="N26" s="295">
        <f t="shared" si="17"/>
        <v>0</v>
      </c>
      <c r="O26" s="295">
        <f t="shared" si="17"/>
        <v>0</v>
      </c>
      <c r="P26" s="295">
        <f t="shared" si="17"/>
        <v>0</v>
      </c>
      <c r="Q26" s="295">
        <f t="shared" si="17"/>
        <v>0</v>
      </c>
      <c r="R26" s="295">
        <f t="shared" ref="R26:AA35" si="18">+IF(AND($C26&gt;=R$8,$C26&lt;R$8+SUMPRODUCT($F$3:$F$5,$G$3:$G$5)),R$10,0)</f>
        <v>0</v>
      </c>
      <c r="S26" s="295">
        <f t="shared" si="18"/>
        <v>0</v>
      </c>
      <c r="T26" s="296">
        <f t="shared" si="18"/>
        <v>0</v>
      </c>
      <c r="U26" s="287">
        <f t="shared" si="18"/>
        <v>0</v>
      </c>
      <c r="V26" s="288">
        <f t="shared" si="18"/>
        <v>0</v>
      </c>
      <c r="W26" s="288">
        <f t="shared" si="18"/>
        <v>0</v>
      </c>
      <c r="X26" s="288">
        <f t="shared" si="18"/>
        <v>0</v>
      </c>
      <c r="Y26" s="288">
        <f t="shared" si="18"/>
        <v>0</v>
      </c>
      <c r="Z26" s="288">
        <f t="shared" si="18"/>
        <v>0</v>
      </c>
      <c r="AA26" s="289">
        <f t="shared" si="18"/>
        <v>0</v>
      </c>
      <c r="AB26" s="54">
        <v>0</v>
      </c>
      <c r="AC26" s="55">
        <v>0</v>
      </c>
      <c r="AD26" s="68">
        <v>0</v>
      </c>
      <c r="AE26" s="190">
        <f t="shared" si="9"/>
        <v>0</v>
      </c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</row>
    <row r="27" spans="1:44">
      <c r="A27" s="210">
        <f>+'OTS SC Apple'!A27</f>
        <v>0</v>
      </c>
      <c r="B27" s="257">
        <f>+'OTS SC Apple'!B27</f>
        <v>0</v>
      </c>
      <c r="C27" s="145">
        <f>+'OTS SC Apple'!C27</f>
        <v>0</v>
      </c>
      <c r="D27" s="213">
        <f>+'OTS SC Apple'!D27</f>
        <v>0</v>
      </c>
      <c r="E27" s="73">
        <f t="shared" si="3"/>
        <v>0</v>
      </c>
      <c r="F27" s="74">
        <f t="shared" si="4"/>
        <v>0</v>
      </c>
      <c r="G27" s="200"/>
      <c r="H27" s="287">
        <f t="shared" si="17"/>
        <v>0</v>
      </c>
      <c r="I27" s="295">
        <f t="shared" si="17"/>
        <v>0</v>
      </c>
      <c r="J27" s="295">
        <f t="shared" si="17"/>
        <v>0</v>
      </c>
      <c r="K27" s="295">
        <f t="shared" si="17"/>
        <v>0</v>
      </c>
      <c r="L27" s="295">
        <f t="shared" si="17"/>
        <v>0</v>
      </c>
      <c r="M27" s="295">
        <f t="shared" si="17"/>
        <v>0</v>
      </c>
      <c r="N27" s="295">
        <f t="shared" si="17"/>
        <v>0</v>
      </c>
      <c r="O27" s="295">
        <f t="shared" si="17"/>
        <v>0</v>
      </c>
      <c r="P27" s="295">
        <f t="shared" si="17"/>
        <v>0</v>
      </c>
      <c r="Q27" s="295">
        <f t="shared" si="17"/>
        <v>0</v>
      </c>
      <c r="R27" s="295">
        <f t="shared" si="18"/>
        <v>0</v>
      </c>
      <c r="S27" s="295">
        <f t="shared" si="18"/>
        <v>0</v>
      </c>
      <c r="T27" s="296">
        <f t="shared" si="18"/>
        <v>0</v>
      </c>
      <c r="U27" s="287">
        <f t="shared" si="18"/>
        <v>0</v>
      </c>
      <c r="V27" s="288">
        <f t="shared" si="18"/>
        <v>0</v>
      </c>
      <c r="W27" s="288">
        <f t="shared" si="18"/>
        <v>0</v>
      </c>
      <c r="X27" s="288">
        <f t="shared" si="18"/>
        <v>0</v>
      </c>
      <c r="Y27" s="288">
        <f t="shared" si="18"/>
        <v>0</v>
      </c>
      <c r="Z27" s="288">
        <f t="shared" si="18"/>
        <v>0</v>
      </c>
      <c r="AA27" s="289">
        <f t="shared" si="18"/>
        <v>0</v>
      </c>
      <c r="AB27" s="54">
        <v>0</v>
      </c>
      <c r="AC27" s="55">
        <v>0</v>
      </c>
      <c r="AD27" s="68">
        <v>0</v>
      </c>
      <c r="AE27" s="190">
        <f t="shared" si="9"/>
        <v>0</v>
      </c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</row>
    <row r="28" spans="1:44">
      <c r="A28" s="210">
        <f>+'OTS SC Apple'!A28</f>
        <v>0</v>
      </c>
      <c r="B28" s="257">
        <f>+'OTS SC Apple'!B28</f>
        <v>0</v>
      </c>
      <c r="C28" s="145">
        <f>+'OTS SC Apple'!C28</f>
        <v>0</v>
      </c>
      <c r="D28" s="213">
        <f>+'OTS SC Apple'!D28</f>
        <v>0</v>
      </c>
      <c r="E28" s="73">
        <f t="shared" si="3"/>
        <v>0</v>
      </c>
      <c r="F28" s="74">
        <f t="shared" si="4"/>
        <v>0</v>
      </c>
      <c r="G28" s="200"/>
      <c r="H28" s="287">
        <f t="shared" si="17"/>
        <v>0</v>
      </c>
      <c r="I28" s="295">
        <f t="shared" si="17"/>
        <v>0</v>
      </c>
      <c r="J28" s="295">
        <f t="shared" si="17"/>
        <v>0</v>
      </c>
      <c r="K28" s="295">
        <f t="shared" si="17"/>
        <v>0</v>
      </c>
      <c r="L28" s="295">
        <f t="shared" si="17"/>
        <v>0</v>
      </c>
      <c r="M28" s="295">
        <f t="shared" si="17"/>
        <v>0</v>
      </c>
      <c r="N28" s="295">
        <f t="shared" si="17"/>
        <v>0</v>
      </c>
      <c r="O28" s="295">
        <f t="shared" si="17"/>
        <v>0</v>
      </c>
      <c r="P28" s="295">
        <f t="shared" si="17"/>
        <v>0</v>
      </c>
      <c r="Q28" s="295">
        <f t="shared" si="17"/>
        <v>0</v>
      </c>
      <c r="R28" s="295">
        <f t="shared" si="18"/>
        <v>0</v>
      </c>
      <c r="S28" s="295">
        <f t="shared" si="18"/>
        <v>0</v>
      </c>
      <c r="T28" s="296">
        <f t="shared" si="18"/>
        <v>0</v>
      </c>
      <c r="U28" s="287">
        <f t="shared" si="18"/>
        <v>0</v>
      </c>
      <c r="V28" s="288">
        <f t="shared" si="18"/>
        <v>0</v>
      </c>
      <c r="W28" s="288">
        <f t="shared" si="18"/>
        <v>0</v>
      </c>
      <c r="X28" s="288">
        <f t="shared" si="18"/>
        <v>0</v>
      </c>
      <c r="Y28" s="288">
        <f t="shared" si="18"/>
        <v>0</v>
      </c>
      <c r="Z28" s="288">
        <f t="shared" si="18"/>
        <v>0</v>
      </c>
      <c r="AA28" s="289">
        <f t="shared" si="18"/>
        <v>0</v>
      </c>
      <c r="AB28" s="54">
        <v>0</v>
      </c>
      <c r="AC28" s="55">
        <v>0</v>
      </c>
      <c r="AD28" s="68">
        <v>0</v>
      </c>
      <c r="AE28" s="190">
        <f t="shared" si="9"/>
        <v>0</v>
      </c>
      <c r="AG28" s="242"/>
      <c r="AH28" s="242"/>
      <c r="AI28" s="242"/>
      <c r="AJ28" s="243"/>
      <c r="AK28" s="242"/>
      <c r="AL28" s="242"/>
      <c r="AM28" s="242"/>
      <c r="AN28" s="242"/>
      <c r="AO28" s="242"/>
      <c r="AP28" s="242"/>
      <c r="AQ28" s="242"/>
      <c r="AR28" s="244"/>
    </row>
    <row r="29" spans="1:44">
      <c r="A29" s="210">
        <f>+'OTS SC Apple'!A29</f>
        <v>0</v>
      </c>
      <c r="B29" s="257">
        <f>+'OTS SC Apple'!B29</f>
        <v>0</v>
      </c>
      <c r="C29" s="145">
        <f>+'OTS SC Apple'!C29</f>
        <v>0</v>
      </c>
      <c r="D29" s="213">
        <f>+'OTS SC Apple'!D29</f>
        <v>0</v>
      </c>
      <c r="E29" s="73">
        <f t="shared" si="3"/>
        <v>0</v>
      </c>
      <c r="F29" s="74">
        <f t="shared" si="4"/>
        <v>0</v>
      </c>
      <c r="G29" s="200"/>
      <c r="H29" s="287">
        <f t="shared" si="17"/>
        <v>0</v>
      </c>
      <c r="I29" s="295">
        <f t="shared" si="17"/>
        <v>0</v>
      </c>
      <c r="J29" s="295">
        <f t="shared" si="17"/>
        <v>0</v>
      </c>
      <c r="K29" s="295">
        <f t="shared" si="17"/>
        <v>0</v>
      </c>
      <c r="L29" s="295">
        <f t="shared" si="17"/>
        <v>0</v>
      </c>
      <c r="M29" s="295">
        <f t="shared" si="17"/>
        <v>0</v>
      </c>
      <c r="N29" s="295">
        <f t="shared" si="17"/>
        <v>0</v>
      </c>
      <c r="O29" s="295">
        <f t="shared" si="17"/>
        <v>0</v>
      </c>
      <c r="P29" s="295">
        <f t="shared" si="17"/>
        <v>0</v>
      </c>
      <c r="Q29" s="295">
        <f t="shared" si="17"/>
        <v>0</v>
      </c>
      <c r="R29" s="295">
        <f t="shared" si="18"/>
        <v>0</v>
      </c>
      <c r="S29" s="295">
        <f t="shared" si="18"/>
        <v>0</v>
      </c>
      <c r="T29" s="296">
        <f t="shared" si="18"/>
        <v>0</v>
      </c>
      <c r="U29" s="287">
        <f t="shared" si="18"/>
        <v>0</v>
      </c>
      <c r="V29" s="288">
        <f t="shared" si="18"/>
        <v>0</v>
      </c>
      <c r="W29" s="288">
        <f t="shared" si="18"/>
        <v>0</v>
      </c>
      <c r="X29" s="288">
        <f t="shared" si="18"/>
        <v>0</v>
      </c>
      <c r="Y29" s="288">
        <f t="shared" si="18"/>
        <v>0</v>
      </c>
      <c r="Z29" s="288">
        <f t="shared" si="18"/>
        <v>0</v>
      </c>
      <c r="AA29" s="289">
        <f t="shared" si="18"/>
        <v>0</v>
      </c>
      <c r="AB29" s="54">
        <v>0</v>
      </c>
      <c r="AC29" s="55">
        <v>0</v>
      </c>
      <c r="AD29" s="68">
        <v>0</v>
      </c>
      <c r="AE29" s="190">
        <f t="shared" si="9"/>
        <v>0</v>
      </c>
      <c r="AG29" s="242"/>
      <c r="AH29" s="242"/>
      <c r="AI29" s="242"/>
      <c r="AJ29" s="243"/>
      <c r="AK29" s="242"/>
      <c r="AL29" s="242"/>
      <c r="AM29" s="242"/>
      <c r="AN29" s="242"/>
      <c r="AO29" s="242"/>
      <c r="AP29" s="242"/>
      <c r="AQ29" s="242"/>
      <c r="AR29" s="244"/>
    </row>
    <row r="30" spans="1:44">
      <c r="A30" s="210">
        <f>+'OTS SC Apple'!A30</f>
        <v>0</v>
      </c>
      <c r="B30" s="257">
        <f>+'OTS SC Apple'!B30</f>
        <v>0</v>
      </c>
      <c r="C30" s="145">
        <f>+'OTS SC Apple'!C30</f>
        <v>0</v>
      </c>
      <c r="D30" s="213">
        <f>+'OTS SC Apple'!D30</f>
        <v>0</v>
      </c>
      <c r="E30" s="73">
        <f t="shared" si="3"/>
        <v>0</v>
      </c>
      <c r="F30" s="74">
        <f t="shared" si="4"/>
        <v>0</v>
      </c>
      <c r="G30" s="200"/>
      <c r="H30" s="287">
        <f t="shared" si="17"/>
        <v>0</v>
      </c>
      <c r="I30" s="295">
        <f t="shared" si="17"/>
        <v>0</v>
      </c>
      <c r="J30" s="295">
        <f t="shared" si="17"/>
        <v>0</v>
      </c>
      <c r="K30" s="295">
        <f t="shared" si="17"/>
        <v>0</v>
      </c>
      <c r="L30" s="295">
        <f t="shared" si="17"/>
        <v>0</v>
      </c>
      <c r="M30" s="295">
        <f t="shared" si="17"/>
        <v>0</v>
      </c>
      <c r="N30" s="295">
        <f t="shared" si="17"/>
        <v>0</v>
      </c>
      <c r="O30" s="295">
        <f t="shared" si="17"/>
        <v>0</v>
      </c>
      <c r="P30" s="295">
        <f t="shared" si="17"/>
        <v>0</v>
      </c>
      <c r="Q30" s="295">
        <f t="shared" si="17"/>
        <v>0</v>
      </c>
      <c r="R30" s="295">
        <f t="shared" si="18"/>
        <v>0</v>
      </c>
      <c r="S30" s="295">
        <f t="shared" si="18"/>
        <v>0</v>
      </c>
      <c r="T30" s="296">
        <f t="shared" si="18"/>
        <v>0</v>
      </c>
      <c r="U30" s="287">
        <f t="shared" si="18"/>
        <v>0</v>
      </c>
      <c r="V30" s="288">
        <f t="shared" si="18"/>
        <v>0</v>
      </c>
      <c r="W30" s="288">
        <f t="shared" si="18"/>
        <v>0</v>
      </c>
      <c r="X30" s="288">
        <f t="shared" si="18"/>
        <v>0</v>
      </c>
      <c r="Y30" s="288">
        <f t="shared" si="18"/>
        <v>0</v>
      </c>
      <c r="Z30" s="288">
        <f t="shared" si="18"/>
        <v>0</v>
      </c>
      <c r="AA30" s="289">
        <f t="shared" si="18"/>
        <v>0</v>
      </c>
      <c r="AB30" s="54">
        <v>0</v>
      </c>
      <c r="AC30" s="55">
        <v>0</v>
      </c>
      <c r="AD30" s="68">
        <v>0</v>
      </c>
      <c r="AE30" s="190">
        <f t="shared" si="9"/>
        <v>0</v>
      </c>
      <c r="AG30" s="242"/>
      <c r="AH30" s="242"/>
      <c r="AI30" s="242"/>
      <c r="AJ30" s="243"/>
      <c r="AK30" s="242"/>
      <c r="AL30" s="242"/>
      <c r="AM30" s="242"/>
      <c r="AN30" s="242"/>
      <c r="AO30" s="242"/>
      <c r="AP30" s="242"/>
      <c r="AQ30" s="242"/>
      <c r="AR30" s="244"/>
    </row>
    <row r="31" spans="1:44">
      <c r="A31" s="210">
        <f>+'OTS SC Apple'!A31</f>
        <v>0</v>
      </c>
      <c r="B31" s="257">
        <f>+'OTS SC Apple'!B31</f>
        <v>0</v>
      </c>
      <c r="C31" s="145">
        <f>+'OTS SC Apple'!C31</f>
        <v>0</v>
      </c>
      <c r="D31" s="213">
        <f>+'OTS SC Apple'!D31</f>
        <v>0</v>
      </c>
      <c r="E31" s="73">
        <f t="shared" si="3"/>
        <v>0</v>
      </c>
      <c r="F31" s="74">
        <f t="shared" si="4"/>
        <v>0</v>
      </c>
      <c r="G31" s="200"/>
      <c r="H31" s="287">
        <f t="shared" si="17"/>
        <v>0</v>
      </c>
      <c r="I31" s="295">
        <f t="shared" si="17"/>
        <v>0</v>
      </c>
      <c r="J31" s="295">
        <f t="shared" si="17"/>
        <v>0</v>
      </c>
      <c r="K31" s="295">
        <f t="shared" si="17"/>
        <v>0</v>
      </c>
      <c r="L31" s="295">
        <f t="shared" si="17"/>
        <v>0</v>
      </c>
      <c r="M31" s="295">
        <f t="shared" si="17"/>
        <v>0</v>
      </c>
      <c r="N31" s="295">
        <f t="shared" si="17"/>
        <v>0</v>
      </c>
      <c r="O31" s="295">
        <f t="shared" si="17"/>
        <v>0</v>
      </c>
      <c r="P31" s="295">
        <f t="shared" si="17"/>
        <v>0</v>
      </c>
      <c r="Q31" s="295">
        <f t="shared" si="17"/>
        <v>0</v>
      </c>
      <c r="R31" s="295">
        <f t="shared" si="18"/>
        <v>0</v>
      </c>
      <c r="S31" s="295">
        <f t="shared" si="18"/>
        <v>0</v>
      </c>
      <c r="T31" s="296">
        <f t="shared" si="18"/>
        <v>0</v>
      </c>
      <c r="U31" s="287">
        <f t="shared" si="18"/>
        <v>0</v>
      </c>
      <c r="V31" s="288">
        <f t="shared" si="18"/>
        <v>0</v>
      </c>
      <c r="W31" s="288">
        <f t="shared" si="18"/>
        <v>0</v>
      </c>
      <c r="X31" s="288">
        <f t="shared" si="18"/>
        <v>0</v>
      </c>
      <c r="Y31" s="288">
        <f t="shared" si="18"/>
        <v>0</v>
      </c>
      <c r="Z31" s="288">
        <f t="shared" si="18"/>
        <v>0</v>
      </c>
      <c r="AA31" s="289">
        <f t="shared" si="18"/>
        <v>0</v>
      </c>
      <c r="AB31" s="54">
        <v>0</v>
      </c>
      <c r="AC31" s="55">
        <v>0</v>
      </c>
      <c r="AD31" s="68">
        <v>0</v>
      </c>
      <c r="AE31" s="190">
        <f t="shared" si="9"/>
        <v>0</v>
      </c>
      <c r="AG31" s="242"/>
      <c r="AH31" s="242"/>
      <c r="AI31" s="242"/>
      <c r="AJ31" s="243"/>
      <c r="AK31" s="242"/>
      <c r="AL31" s="242"/>
      <c r="AM31" s="242"/>
      <c r="AN31" s="242"/>
      <c r="AO31" s="242"/>
      <c r="AP31" s="242"/>
      <c r="AQ31" s="242"/>
      <c r="AR31" s="244"/>
    </row>
    <row r="32" spans="1:44">
      <c r="A32" s="210">
        <f>+'OTS SC Apple'!A32</f>
        <v>0</v>
      </c>
      <c r="B32" s="257">
        <f>+'OTS SC Apple'!B32</f>
        <v>0</v>
      </c>
      <c r="C32" s="145">
        <f>+'OTS SC Apple'!C32</f>
        <v>0</v>
      </c>
      <c r="D32" s="213">
        <f>+'OTS SC Apple'!D32</f>
        <v>0</v>
      </c>
      <c r="E32" s="73">
        <f t="shared" si="3"/>
        <v>0</v>
      </c>
      <c r="F32" s="74">
        <f t="shared" si="4"/>
        <v>0</v>
      </c>
      <c r="G32" s="200"/>
      <c r="H32" s="287">
        <f t="shared" si="17"/>
        <v>0</v>
      </c>
      <c r="I32" s="295">
        <f t="shared" si="17"/>
        <v>0</v>
      </c>
      <c r="J32" s="295">
        <f t="shared" si="17"/>
        <v>0</v>
      </c>
      <c r="K32" s="295">
        <f t="shared" si="17"/>
        <v>0</v>
      </c>
      <c r="L32" s="295">
        <f t="shared" si="17"/>
        <v>0</v>
      </c>
      <c r="M32" s="295">
        <f t="shared" si="17"/>
        <v>0</v>
      </c>
      <c r="N32" s="295">
        <f t="shared" si="17"/>
        <v>0</v>
      </c>
      <c r="O32" s="295">
        <f t="shared" si="17"/>
        <v>0</v>
      </c>
      <c r="P32" s="295">
        <f t="shared" si="17"/>
        <v>0</v>
      </c>
      <c r="Q32" s="295">
        <f t="shared" si="17"/>
        <v>0</v>
      </c>
      <c r="R32" s="295">
        <f t="shared" si="18"/>
        <v>0</v>
      </c>
      <c r="S32" s="295">
        <f t="shared" si="18"/>
        <v>0</v>
      </c>
      <c r="T32" s="296">
        <f t="shared" si="18"/>
        <v>0</v>
      </c>
      <c r="U32" s="287">
        <f t="shared" si="18"/>
        <v>0</v>
      </c>
      <c r="V32" s="288">
        <f t="shared" si="18"/>
        <v>0</v>
      </c>
      <c r="W32" s="288">
        <f t="shared" si="18"/>
        <v>0</v>
      </c>
      <c r="X32" s="288">
        <f t="shared" si="18"/>
        <v>0</v>
      </c>
      <c r="Y32" s="288">
        <f t="shared" si="18"/>
        <v>0</v>
      </c>
      <c r="Z32" s="288">
        <f t="shared" si="18"/>
        <v>0</v>
      </c>
      <c r="AA32" s="289">
        <f t="shared" si="18"/>
        <v>0</v>
      </c>
      <c r="AB32" s="54">
        <v>0</v>
      </c>
      <c r="AC32" s="55">
        <v>0</v>
      </c>
      <c r="AD32" s="68">
        <v>0</v>
      </c>
      <c r="AE32" s="190">
        <f t="shared" si="9"/>
        <v>0</v>
      </c>
      <c r="AG32" s="242"/>
      <c r="AH32" s="242"/>
      <c r="AI32" s="242"/>
      <c r="AJ32" s="243"/>
      <c r="AK32" s="242"/>
      <c r="AL32" s="242"/>
      <c r="AM32" s="242"/>
      <c r="AN32" s="242"/>
      <c r="AO32" s="242"/>
      <c r="AP32" s="242"/>
      <c r="AQ32" s="242"/>
      <c r="AR32" s="244"/>
    </row>
    <row r="33" spans="1:44">
      <c r="A33" s="210">
        <f>+'OTS SC Apple'!A33</f>
        <v>0</v>
      </c>
      <c r="B33" s="257">
        <f>+'OTS SC Apple'!B33</f>
        <v>0</v>
      </c>
      <c r="C33" s="145">
        <f>+'OTS SC Apple'!C33</f>
        <v>0</v>
      </c>
      <c r="D33" s="213">
        <f>+'OTS SC Apple'!D33</f>
        <v>0</v>
      </c>
      <c r="E33" s="73">
        <f t="shared" si="3"/>
        <v>0</v>
      </c>
      <c r="F33" s="74">
        <f t="shared" si="4"/>
        <v>0</v>
      </c>
      <c r="G33" s="200"/>
      <c r="H33" s="287">
        <f t="shared" si="17"/>
        <v>0</v>
      </c>
      <c r="I33" s="295">
        <f t="shared" si="17"/>
        <v>0</v>
      </c>
      <c r="J33" s="295">
        <f t="shared" si="17"/>
        <v>0</v>
      </c>
      <c r="K33" s="295">
        <f t="shared" si="17"/>
        <v>0</v>
      </c>
      <c r="L33" s="295">
        <f t="shared" si="17"/>
        <v>0</v>
      </c>
      <c r="M33" s="295">
        <f t="shared" si="17"/>
        <v>0</v>
      </c>
      <c r="N33" s="295">
        <f t="shared" si="17"/>
        <v>0</v>
      </c>
      <c r="O33" s="295">
        <f t="shared" si="17"/>
        <v>0</v>
      </c>
      <c r="P33" s="295">
        <f t="shared" si="17"/>
        <v>0</v>
      </c>
      <c r="Q33" s="295">
        <f t="shared" si="17"/>
        <v>0</v>
      </c>
      <c r="R33" s="295">
        <f t="shared" si="18"/>
        <v>0</v>
      </c>
      <c r="S33" s="295">
        <f t="shared" si="18"/>
        <v>0</v>
      </c>
      <c r="T33" s="296">
        <f t="shared" si="18"/>
        <v>0</v>
      </c>
      <c r="U33" s="287">
        <f t="shared" si="18"/>
        <v>0</v>
      </c>
      <c r="V33" s="288">
        <f t="shared" si="18"/>
        <v>0</v>
      </c>
      <c r="W33" s="288">
        <f t="shared" si="18"/>
        <v>0</v>
      </c>
      <c r="X33" s="288">
        <f t="shared" si="18"/>
        <v>0</v>
      </c>
      <c r="Y33" s="288">
        <f t="shared" si="18"/>
        <v>0</v>
      </c>
      <c r="Z33" s="288">
        <f t="shared" si="18"/>
        <v>0</v>
      </c>
      <c r="AA33" s="289">
        <f t="shared" si="18"/>
        <v>0</v>
      </c>
      <c r="AB33" s="54">
        <v>0</v>
      </c>
      <c r="AC33" s="55">
        <v>0</v>
      </c>
      <c r="AD33" s="68">
        <v>0</v>
      </c>
      <c r="AE33" s="190">
        <f t="shared" si="9"/>
        <v>0</v>
      </c>
      <c r="AG33" s="242"/>
      <c r="AH33" s="242"/>
      <c r="AI33" s="242"/>
      <c r="AJ33" s="243"/>
      <c r="AK33" s="242"/>
      <c r="AL33" s="242"/>
      <c r="AM33" s="242"/>
      <c r="AN33" s="242"/>
      <c r="AO33" s="242"/>
      <c r="AP33" s="242"/>
      <c r="AQ33" s="242"/>
      <c r="AR33" s="244"/>
    </row>
    <row r="34" spans="1:44">
      <c r="A34" s="210">
        <f>+'OTS SC Apple'!A34</f>
        <v>0</v>
      </c>
      <c r="B34" s="257">
        <f>+'OTS SC Apple'!B34</f>
        <v>0</v>
      </c>
      <c r="C34" s="145">
        <f>+'OTS SC Apple'!C34</f>
        <v>0</v>
      </c>
      <c r="D34" s="213">
        <f>+'OTS SC Apple'!D34</f>
        <v>0</v>
      </c>
      <c r="E34" s="73">
        <f t="shared" si="3"/>
        <v>0</v>
      </c>
      <c r="F34" s="74">
        <f t="shared" si="4"/>
        <v>0</v>
      </c>
      <c r="G34" s="200"/>
      <c r="H34" s="287">
        <f t="shared" si="17"/>
        <v>0</v>
      </c>
      <c r="I34" s="295">
        <f t="shared" si="17"/>
        <v>0</v>
      </c>
      <c r="J34" s="295">
        <f t="shared" si="17"/>
        <v>0</v>
      </c>
      <c r="K34" s="295">
        <f t="shared" si="17"/>
        <v>0</v>
      </c>
      <c r="L34" s="295">
        <f t="shared" si="17"/>
        <v>0</v>
      </c>
      <c r="M34" s="295">
        <f t="shared" si="17"/>
        <v>0</v>
      </c>
      <c r="N34" s="295">
        <f t="shared" si="17"/>
        <v>0</v>
      </c>
      <c r="O34" s="295">
        <f t="shared" si="17"/>
        <v>0</v>
      </c>
      <c r="P34" s="295">
        <f t="shared" si="17"/>
        <v>0</v>
      </c>
      <c r="Q34" s="295">
        <f t="shared" si="17"/>
        <v>0</v>
      </c>
      <c r="R34" s="295">
        <f t="shared" si="18"/>
        <v>0</v>
      </c>
      <c r="S34" s="295">
        <f t="shared" si="18"/>
        <v>0</v>
      </c>
      <c r="T34" s="296">
        <f t="shared" si="18"/>
        <v>0</v>
      </c>
      <c r="U34" s="287">
        <f t="shared" si="18"/>
        <v>0</v>
      </c>
      <c r="V34" s="288">
        <f t="shared" si="18"/>
        <v>0</v>
      </c>
      <c r="W34" s="288">
        <f t="shared" si="18"/>
        <v>0</v>
      </c>
      <c r="X34" s="288">
        <f t="shared" si="18"/>
        <v>0</v>
      </c>
      <c r="Y34" s="288">
        <f t="shared" si="18"/>
        <v>0</v>
      </c>
      <c r="Z34" s="288">
        <f t="shared" si="18"/>
        <v>0</v>
      </c>
      <c r="AA34" s="289">
        <f t="shared" si="18"/>
        <v>0</v>
      </c>
      <c r="AB34" s="54">
        <v>0</v>
      </c>
      <c r="AC34" s="55">
        <v>0</v>
      </c>
      <c r="AD34" s="68">
        <v>0</v>
      </c>
      <c r="AE34" s="190">
        <f t="shared" si="9"/>
        <v>0</v>
      </c>
      <c r="AG34" s="242"/>
      <c r="AH34" s="242"/>
      <c r="AI34" s="242"/>
      <c r="AJ34" s="243"/>
      <c r="AK34" s="242"/>
      <c r="AL34" s="242"/>
      <c r="AM34" s="242"/>
      <c r="AN34" s="242"/>
      <c r="AO34" s="242"/>
      <c r="AP34" s="242"/>
      <c r="AQ34" s="242"/>
      <c r="AR34" s="244"/>
    </row>
    <row r="35" spans="1:44">
      <c r="A35" s="210">
        <f>+'OTS SC Apple'!A35</f>
        <v>0</v>
      </c>
      <c r="B35" s="257">
        <f>+'OTS SC Apple'!B35</f>
        <v>0</v>
      </c>
      <c r="C35" s="145">
        <f>+'OTS SC Apple'!C35</f>
        <v>0</v>
      </c>
      <c r="D35" s="213">
        <f>+'OTS SC Apple'!D35</f>
        <v>0</v>
      </c>
      <c r="E35" s="73">
        <f t="shared" si="3"/>
        <v>0</v>
      </c>
      <c r="F35" s="74">
        <f t="shared" si="4"/>
        <v>0</v>
      </c>
      <c r="G35" s="200"/>
      <c r="H35" s="287">
        <f t="shared" si="17"/>
        <v>0</v>
      </c>
      <c r="I35" s="295">
        <f t="shared" si="17"/>
        <v>0</v>
      </c>
      <c r="J35" s="295">
        <f t="shared" si="17"/>
        <v>0</v>
      </c>
      <c r="K35" s="295">
        <f t="shared" si="17"/>
        <v>0</v>
      </c>
      <c r="L35" s="295">
        <f t="shared" si="17"/>
        <v>0</v>
      </c>
      <c r="M35" s="295">
        <f t="shared" si="17"/>
        <v>0</v>
      </c>
      <c r="N35" s="295">
        <f t="shared" si="17"/>
        <v>0</v>
      </c>
      <c r="O35" s="295">
        <f t="shared" si="17"/>
        <v>0</v>
      </c>
      <c r="P35" s="295">
        <f t="shared" si="17"/>
        <v>0</v>
      </c>
      <c r="Q35" s="295">
        <f t="shared" si="17"/>
        <v>0</v>
      </c>
      <c r="R35" s="295">
        <f t="shared" si="18"/>
        <v>0</v>
      </c>
      <c r="S35" s="295">
        <f t="shared" si="18"/>
        <v>0</v>
      </c>
      <c r="T35" s="296">
        <f t="shared" si="18"/>
        <v>0</v>
      </c>
      <c r="U35" s="287">
        <f t="shared" si="18"/>
        <v>0</v>
      </c>
      <c r="V35" s="288">
        <f t="shared" si="18"/>
        <v>0</v>
      </c>
      <c r="W35" s="288">
        <f t="shared" si="18"/>
        <v>0</v>
      </c>
      <c r="X35" s="288">
        <f t="shared" si="18"/>
        <v>0</v>
      </c>
      <c r="Y35" s="288">
        <f t="shared" si="18"/>
        <v>0</v>
      </c>
      <c r="Z35" s="288">
        <f t="shared" si="18"/>
        <v>0</v>
      </c>
      <c r="AA35" s="289">
        <f t="shared" si="18"/>
        <v>0</v>
      </c>
      <c r="AB35" s="54">
        <v>0</v>
      </c>
      <c r="AC35" s="55">
        <v>0</v>
      </c>
      <c r="AD35" s="68">
        <v>0</v>
      </c>
      <c r="AE35" s="190">
        <f t="shared" si="9"/>
        <v>0</v>
      </c>
      <c r="AG35" s="242"/>
      <c r="AH35" s="242"/>
      <c r="AI35" s="242"/>
      <c r="AJ35" s="243"/>
      <c r="AK35" s="242"/>
      <c r="AL35" s="242"/>
      <c r="AM35" s="242"/>
      <c r="AN35" s="242"/>
      <c r="AO35" s="242"/>
      <c r="AP35" s="242"/>
      <c r="AQ35" s="242"/>
      <c r="AR35" s="244"/>
    </row>
    <row r="36" spans="1:44">
      <c r="A36" s="210">
        <f>+'OTS SC Apple'!A36</f>
        <v>0</v>
      </c>
      <c r="B36" s="257">
        <f>+'OTS SC Apple'!B36</f>
        <v>0</v>
      </c>
      <c r="C36" s="145">
        <f>+'OTS SC Apple'!C36</f>
        <v>0</v>
      </c>
      <c r="D36" s="213">
        <f>+'OTS SC Apple'!D36</f>
        <v>0</v>
      </c>
      <c r="E36" s="73">
        <f t="shared" si="3"/>
        <v>0</v>
      </c>
      <c r="F36" s="74">
        <f t="shared" si="4"/>
        <v>0</v>
      </c>
      <c r="G36" s="200"/>
      <c r="H36" s="287">
        <f t="shared" ref="H36:Q48" si="19">+IF(AND($C36&gt;=H$8,$C36&lt;H$8+SUMPRODUCT($F$3:$F$5,$G$3:$G$5)),H$10,0)</f>
        <v>0</v>
      </c>
      <c r="I36" s="295">
        <f t="shared" si="19"/>
        <v>0</v>
      </c>
      <c r="J36" s="295">
        <f t="shared" si="19"/>
        <v>0</v>
      </c>
      <c r="K36" s="295">
        <f t="shared" si="19"/>
        <v>0</v>
      </c>
      <c r="L36" s="295">
        <f t="shared" si="19"/>
        <v>0</v>
      </c>
      <c r="M36" s="295">
        <f t="shared" si="19"/>
        <v>0</v>
      </c>
      <c r="N36" s="295">
        <f t="shared" si="19"/>
        <v>0</v>
      </c>
      <c r="O36" s="295">
        <f t="shared" si="19"/>
        <v>0</v>
      </c>
      <c r="P36" s="295">
        <f t="shared" si="19"/>
        <v>0</v>
      </c>
      <c r="Q36" s="295">
        <f t="shared" si="19"/>
        <v>0</v>
      </c>
      <c r="R36" s="295">
        <f t="shared" ref="R36:AA48" si="20">+IF(AND($C36&gt;=R$8,$C36&lt;R$8+SUMPRODUCT($F$3:$F$5,$G$3:$G$5)),R$10,0)</f>
        <v>0</v>
      </c>
      <c r="S36" s="295">
        <f t="shared" si="20"/>
        <v>0</v>
      </c>
      <c r="T36" s="296">
        <f t="shared" si="20"/>
        <v>0</v>
      </c>
      <c r="U36" s="287">
        <f t="shared" si="20"/>
        <v>0</v>
      </c>
      <c r="V36" s="288">
        <f t="shared" si="20"/>
        <v>0</v>
      </c>
      <c r="W36" s="288">
        <f t="shared" si="20"/>
        <v>0</v>
      </c>
      <c r="X36" s="288">
        <f t="shared" si="20"/>
        <v>0</v>
      </c>
      <c r="Y36" s="288">
        <f t="shared" si="20"/>
        <v>0</v>
      </c>
      <c r="Z36" s="288">
        <f t="shared" si="20"/>
        <v>0</v>
      </c>
      <c r="AA36" s="289">
        <f t="shared" si="20"/>
        <v>0</v>
      </c>
      <c r="AB36" s="54">
        <v>0</v>
      </c>
      <c r="AC36" s="55">
        <v>0</v>
      </c>
      <c r="AD36" s="68">
        <v>0</v>
      </c>
      <c r="AE36" s="190">
        <f t="shared" si="9"/>
        <v>0</v>
      </c>
      <c r="AG36" s="242"/>
      <c r="AH36" s="242"/>
      <c r="AI36" s="242"/>
      <c r="AJ36" s="243"/>
      <c r="AK36" s="242"/>
      <c r="AL36" s="242"/>
      <c r="AM36" s="242"/>
      <c r="AN36" s="242"/>
      <c r="AO36" s="242"/>
      <c r="AP36" s="242"/>
      <c r="AQ36" s="242"/>
      <c r="AR36" s="244"/>
    </row>
    <row r="37" spans="1:44">
      <c r="A37" s="210">
        <f>+'OTS SC Apple'!A37</f>
        <v>0</v>
      </c>
      <c r="B37" s="257">
        <f>+'OTS SC Apple'!B37</f>
        <v>0</v>
      </c>
      <c r="C37" s="145">
        <f>+'OTS SC Apple'!C37</f>
        <v>0</v>
      </c>
      <c r="D37" s="213">
        <f>+'OTS SC Apple'!D37</f>
        <v>0</v>
      </c>
      <c r="E37" s="73">
        <f t="shared" si="3"/>
        <v>0</v>
      </c>
      <c r="F37" s="74">
        <f t="shared" si="4"/>
        <v>0</v>
      </c>
      <c r="G37" s="200"/>
      <c r="H37" s="287">
        <f t="shared" si="19"/>
        <v>0</v>
      </c>
      <c r="I37" s="295">
        <f t="shared" si="19"/>
        <v>0</v>
      </c>
      <c r="J37" s="295">
        <f t="shared" si="19"/>
        <v>0</v>
      </c>
      <c r="K37" s="295">
        <f t="shared" si="19"/>
        <v>0</v>
      </c>
      <c r="L37" s="295">
        <f t="shared" si="19"/>
        <v>0</v>
      </c>
      <c r="M37" s="295">
        <f t="shared" si="19"/>
        <v>0</v>
      </c>
      <c r="N37" s="295">
        <f t="shared" si="19"/>
        <v>0</v>
      </c>
      <c r="O37" s="295">
        <f t="shared" si="19"/>
        <v>0</v>
      </c>
      <c r="P37" s="295">
        <f t="shared" si="19"/>
        <v>0</v>
      </c>
      <c r="Q37" s="295">
        <f t="shared" si="19"/>
        <v>0</v>
      </c>
      <c r="R37" s="295">
        <f t="shared" si="20"/>
        <v>0</v>
      </c>
      <c r="S37" s="295">
        <f t="shared" si="20"/>
        <v>0</v>
      </c>
      <c r="T37" s="296">
        <f t="shared" si="20"/>
        <v>0</v>
      </c>
      <c r="U37" s="287">
        <f t="shared" si="20"/>
        <v>0</v>
      </c>
      <c r="V37" s="288">
        <f t="shared" si="20"/>
        <v>0</v>
      </c>
      <c r="W37" s="288">
        <f t="shared" si="20"/>
        <v>0</v>
      </c>
      <c r="X37" s="288">
        <f t="shared" si="20"/>
        <v>0</v>
      </c>
      <c r="Y37" s="288">
        <f t="shared" si="20"/>
        <v>0</v>
      </c>
      <c r="Z37" s="288">
        <f t="shared" si="20"/>
        <v>0</v>
      </c>
      <c r="AA37" s="289">
        <f t="shared" si="20"/>
        <v>0</v>
      </c>
      <c r="AB37" s="54">
        <v>0</v>
      </c>
      <c r="AC37" s="55">
        <v>0</v>
      </c>
      <c r="AD37" s="68">
        <v>0</v>
      </c>
      <c r="AE37" s="190">
        <f t="shared" si="9"/>
        <v>0</v>
      </c>
      <c r="AG37" s="242"/>
      <c r="AH37" s="242"/>
      <c r="AI37" s="242"/>
      <c r="AJ37" s="243"/>
      <c r="AK37" s="242"/>
      <c r="AL37" s="242"/>
      <c r="AM37" s="242"/>
      <c r="AN37" s="242"/>
      <c r="AO37" s="242"/>
      <c r="AP37" s="242"/>
      <c r="AQ37" s="242"/>
      <c r="AR37" s="244"/>
    </row>
    <row r="38" spans="1:44">
      <c r="A38" s="210">
        <f>+'OTS SC Apple'!A38</f>
        <v>0</v>
      </c>
      <c r="B38" s="257">
        <f>+'OTS SC Apple'!B38</f>
        <v>0</v>
      </c>
      <c r="C38" s="145">
        <f>+'OTS SC Apple'!C38</f>
        <v>0</v>
      </c>
      <c r="D38" s="213">
        <f>+'OTS SC Apple'!D38</f>
        <v>0</v>
      </c>
      <c r="E38" s="73">
        <f t="shared" si="3"/>
        <v>0</v>
      </c>
      <c r="F38" s="74">
        <f t="shared" si="4"/>
        <v>0</v>
      </c>
      <c r="G38" s="200"/>
      <c r="H38" s="287">
        <f t="shared" si="19"/>
        <v>0</v>
      </c>
      <c r="I38" s="295">
        <f t="shared" si="19"/>
        <v>0</v>
      </c>
      <c r="J38" s="295">
        <f t="shared" si="19"/>
        <v>0</v>
      </c>
      <c r="K38" s="295">
        <f t="shared" si="19"/>
        <v>0</v>
      </c>
      <c r="L38" s="295">
        <f t="shared" si="19"/>
        <v>0</v>
      </c>
      <c r="M38" s="295">
        <f t="shared" si="19"/>
        <v>0</v>
      </c>
      <c r="N38" s="295">
        <f t="shared" si="19"/>
        <v>0</v>
      </c>
      <c r="O38" s="295">
        <f t="shared" si="19"/>
        <v>0</v>
      </c>
      <c r="P38" s="295">
        <f t="shared" si="19"/>
        <v>0</v>
      </c>
      <c r="Q38" s="295">
        <f t="shared" si="19"/>
        <v>0</v>
      </c>
      <c r="R38" s="295">
        <f t="shared" si="20"/>
        <v>0</v>
      </c>
      <c r="S38" s="295">
        <f t="shared" si="20"/>
        <v>0</v>
      </c>
      <c r="T38" s="296">
        <f t="shared" si="20"/>
        <v>0</v>
      </c>
      <c r="U38" s="287">
        <f t="shared" si="20"/>
        <v>0</v>
      </c>
      <c r="V38" s="288">
        <f t="shared" si="20"/>
        <v>0</v>
      </c>
      <c r="W38" s="288">
        <f t="shared" si="20"/>
        <v>0</v>
      </c>
      <c r="X38" s="288">
        <f t="shared" si="20"/>
        <v>0</v>
      </c>
      <c r="Y38" s="288">
        <f t="shared" si="20"/>
        <v>0</v>
      </c>
      <c r="Z38" s="288">
        <f t="shared" si="20"/>
        <v>0</v>
      </c>
      <c r="AA38" s="289">
        <f t="shared" si="20"/>
        <v>0</v>
      </c>
      <c r="AB38" s="54">
        <v>0</v>
      </c>
      <c r="AC38" s="55">
        <v>0</v>
      </c>
      <c r="AD38" s="68">
        <v>0</v>
      </c>
      <c r="AE38" s="190">
        <f t="shared" si="9"/>
        <v>0</v>
      </c>
      <c r="AG38" s="242"/>
      <c r="AH38" s="242"/>
      <c r="AI38" s="242"/>
      <c r="AJ38" s="243"/>
      <c r="AK38" s="242"/>
      <c r="AL38" s="242"/>
      <c r="AM38" s="242"/>
      <c r="AN38" s="242"/>
      <c r="AO38" s="242"/>
      <c r="AP38" s="242"/>
      <c r="AQ38" s="242"/>
      <c r="AR38" s="244"/>
    </row>
    <row r="39" spans="1:44">
      <c r="A39" s="210">
        <f>+'OTS SC Apple'!A39</f>
        <v>0</v>
      </c>
      <c r="B39" s="257">
        <f>+'OTS SC Apple'!B39</f>
        <v>0</v>
      </c>
      <c r="C39" s="145">
        <f>+'OTS SC Apple'!C39</f>
        <v>0</v>
      </c>
      <c r="D39" s="213">
        <f>+'OTS SC Apple'!D39</f>
        <v>0</v>
      </c>
      <c r="E39" s="73">
        <f t="shared" si="3"/>
        <v>0</v>
      </c>
      <c r="F39" s="74">
        <f t="shared" si="4"/>
        <v>0</v>
      </c>
      <c r="G39" s="200"/>
      <c r="H39" s="287">
        <f t="shared" si="19"/>
        <v>0</v>
      </c>
      <c r="I39" s="295">
        <f t="shared" si="19"/>
        <v>0</v>
      </c>
      <c r="J39" s="295">
        <f t="shared" si="19"/>
        <v>0</v>
      </c>
      <c r="K39" s="295">
        <f t="shared" si="19"/>
        <v>0</v>
      </c>
      <c r="L39" s="295">
        <f t="shared" si="19"/>
        <v>0</v>
      </c>
      <c r="M39" s="295">
        <f t="shared" si="19"/>
        <v>0</v>
      </c>
      <c r="N39" s="295">
        <f t="shared" si="19"/>
        <v>0</v>
      </c>
      <c r="O39" s="295">
        <f t="shared" si="19"/>
        <v>0</v>
      </c>
      <c r="P39" s="295">
        <f t="shared" si="19"/>
        <v>0</v>
      </c>
      <c r="Q39" s="295">
        <f t="shared" si="19"/>
        <v>0</v>
      </c>
      <c r="R39" s="295">
        <f t="shared" si="20"/>
        <v>0</v>
      </c>
      <c r="S39" s="295">
        <f t="shared" si="20"/>
        <v>0</v>
      </c>
      <c r="T39" s="296">
        <f t="shared" si="20"/>
        <v>0</v>
      </c>
      <c r="U39" s="287">
        <f t="shared" si="20"/>
        <v>0</v>
      </c>
      <c r="V39" s="288">
        <f t="shared" si="20"/>
        <v>0</v>
      </c>
      <c r="W39" s="288">
        <f t="shared" si="20"/>
        <v>0</v>
      </c>
      <c r="X39" s="288">
        <f t="shared" si="20"/>
        <v>0</v>
      </c>
      <c r="Y39" s="288">
        <f t="shared" si="20"/>
        <v>0</v>
      </c>
      <c r="Z39" s="288">
        <f t="shared" si="20"/>
        <v>0</v>
      </c>
      <c r="AA39" s="289">
        <f t="shared" si="20"/>
        <v>0</v>
      </c>
      <c r="AB39" s="54">
        <v>0</v>
      </c>
      <c r="AC39" s="55">
        <v>0</v>
      </c>
      <c r="AD39" s="68">
        <v>0</v>
      </c>
      <c r="AE39" s="190">
        <f t="shared" si="9"/>
        <v>0</v>
      </c>
      <c r="AG39" s="242"/>
      <c r="AH39" s="242"/>
      <c r="AI39" s="242"/>
      <c r="AJ39" s="243"/>
      <c r="AK39" s="242"/>
      <c r="AL39" s="242"/>
      <c r="AM39" s="242"/>
      <c r="AN39" s="242"/>
      <c r="AO39" s="242"/>
      <c r="AP39" s="242"/>
      <c r="AQ39" s="242"/>
      <c r="AR39" s="244"/>
    </row>
    <row r="40" spans="1:44">
      <c r="A40" s="210">
        <f>+'OTS SC Apple'!A40</f>
        <v>0</v>
      </c>
      <c r="B40" s="257">
        <f>+'OTS SC Apple'!B40</f>
        <v>0</v>
      </c>
      <c r="C40" s="145">
        <f>+'OTS SC Apple'!C40</f>
        <v>0</v>
      </c>
      <c r="D40" s="213">
        <f>+'OTS SC Apple'!D40</f>
        <v>0</v>
      </c>
      <c r="E40" s="73">
        <f t="shared" si="3"/>
        <v>0</v>
      </c>
      <c r="F40" s="74">
        <f t="shared" si="4"/>
        <v>0</v>
      </c>
      <c r="G40" s="200"/>
      <c r="H40" s="287">
        <f t="shared" si="19"/>
        <v>0</v>
      </c>
      <c r="I40" s="295">
        <f t="shared" si="19"/>
        <v>0</v>
      </c>
      <c r="J40" s="295">
        <f t="shared" si="19"/>
        <v>0</v>
      </c>
      <c r="K40" s="295">
        <f t="shared" si="19"/>
        <v>0</v>
      </c>
      <c r="L40" s="295">
        <f t="shared" si="19"/>
        <v>0</v>
      </c>
      <c r="M40" s="295">
        <f t="shared" si="19"/>
        <v>0</v>
      </c>
      <c r="N40" s="295">
        <f t="shared" si="19"/>
        <v>0</v>
      </c>
      <c r="O40" s="295">
        <f t="shared" si="19"/>
        <v>0</v>
      </c>
      <c r="P40" s="295">
        <f t="shared" si="19"/>
        <v>0</v>
      </c>
      <c r="Q40" s="295">
        <f t="shared" si="19"/>
        <v>0</v>
      </c>
      <c r="R40" s="295">
        <f t="shared" si="20"/>
        <v>0</v>
      </c>
      <c r="S40" s="295">
        <f t="shared" si="20"/>
        <v>0</v>
      </c>
      <c r="T40" s="296">
        <f t="shared" si="20"/>
        <v>0</v>
      </c>
      <c r="U40" s="287">
        <f t="shared" si="20"/>
        <v>0</v>
      </c>
      <c r="V40" s="288">
        <f t="shared" si="20"/>
        <v>0</v>
      </c>
      <c r="W40" s="288">
        <f t="shared" si="20"/>
        <v>0</v>
      </c>
      <c r="X40" s="288">
        <f t="shared" si="20"/>
        <v>0</v>
      </c>
      <c r="Y40" s="288">
        <f t="shared" si="20"/>
        <v>0</v>
      </c>
      <c r="Z40" s="288">
        <f t="shared" si="20"/>
        <v>0</v>
      </c>
      <c r="AA40" s="289">
        <f t="shared" si="20"/>
        <v>0</v>
      </c>
      <c r="AB40" s="54">
        <v>0</v>
      </c>
      <c r="AC40" s="55">
        <v>0</v>
      </c>
      <c r="AD40" s="68">
        <v>0</v>
      </c>
      <c r="AE40" s="190">
        <f t="shared" si="9"/>
        <v>0</v>
      </c>
      <c r="AG40" s="242"/>
      <c r="AH40" s="242"/>
      <c r="AI40" s="242"/>
      <c r="AJ40" s="243"/>
      <c r="AK40" s="242"/>
      <c r="AL40" s="242"/>
      <c r="AM40" s="242"/>
      <c r="AN40" s="242"/>
      <c r="AO40" s="242"/>
      <c r="AP40" s="242"/>
      <c r="AQ40" s="242"/>
      <c r="AR40" s="244"/>
    </row>
    <row r="41" spans="1:44">
      <c r="A41" s="210">
        <f>+'OTS SC Apple'!A41</f>
        <v>0</v>
      </c>
      <c r="B41" s="257">
        <f>+'OTS SC Apple'!B41</f>
        <v>0</v>
      </c>
      <c r="C41" s="145">
        <f>+'OTS SC Apple'!C41</f>
        <v>0</v>
      </c>
      <c r="D41" s="213">
        <f>+'OTS SC Apple'!D41</f>
        <v>0</v>
      </c>
      <c r="E41" s="73">
        <f t="shared" si="3"/>
        <v>0</v>
      </c>
      <c r="F41" s="74">
        <f t="shared" si="4"/>
        <v>0</v>
      </c>
      <c r="G41" s="200"/>
      <c r="H41" s="287">
        <f t="shared" si="19"/>
        <v>0</v>
      </c>
      <c r="I41" s="295">
        <f t="shared" si="19"/>
        <v>0</v>
      </c>
      <c r="J41" s="295">
        <f t="shared" si="19"/>
        <v>0</v>
      </c>
      <c r="K41" s="295">
        <f t="shared" si="19"/>
        <v>0</v>
      </c>
      <c r="L41" s="295">
        <f t="shared" si="19"/>
        <v>0</v>
      </c>
      <c r="M41" s="295">
        <f t="shared" si="19"/>
        <v>0</v>
      </c>
      <c r="N41" s="295">
        <f t="shared" si="19"/>
        <v>0</v>
      </c>
      <c r="O41" s="295">
        <f t="shared" si="19"/>
        <v>0</v>
      </c>
      <c r="P41" s="295">
        <f t="shared" si="19"/>
        <v>0</v>
      </c>
      <c r="Q41" s="295">
        <f t="shared" si="19"/>
        <v>0</v>
      </c>
      <c r="R41" s="295">
        <f t="shared" si="20"/>
        <v>0</v>
      </c>
      <c r="S41" s="295">
        <f t="shared" si="20"/>
        <v>0</v>
      </c>
      <c r="T41" s="296">
        <f t="shared" si="20"/>
        <v>0</v>
      </c>
      <c r="U41" s="287">
        <f t="shared" si="20"/>
        <v>0</v>
      </c>
      <c r="V41" s="288">
        <f t="shared" si="20"/>
        <v>0</v>
      </c>
      <c r="W41" s="288">
        <f t="shared" si="20"/>
        <v>0</v>
      </c>
      <c r="X41" s="288">
        <f t="shared" si="20"/>
        <v>0</v>
      </c>
      <c r="Y41" s="288">
        <f t="shared" si="20"/>
        <v>0</v>
      </c>
      <c r="Z41" s="288">
        <f t="shared" si="20"/>
        <v>0</v>
      </c>
      <c r="AA41" s="289">
        <f t="shared" si="20"/>
        <v>0</v>
      </c>
      <c r="AB41" s="54">
        <v>0</v>
      </c>
      <c r="AC41" s="55">
        <v>0</v>
      </c>
      <c r="AD41" s="68">
        <v>0</v>
      </c>
      <c r="AE41" s="190">
        <f t="shared" si="9"/>
        <v>0</v>
      </c>
      <c r="AG41" s="242"/>
      <c r="AH41" s="242"/>
      <c r="AI41" s="242"/>
      <c r="AJ41" s="243"/>
      <c r="AK41" s="242"/>
      <c r="AL41" s="242"/>
      <c r="AM41" s="242"/>
      <c r="AN41" s="242"/>
      <c r="AO41" s="242"/>
      <c r="AP41" s="242"/>
      <c r="AQ41" s="242"/>
      <c r="AR41" s="244"/>
    </row>
    <row r="42" spans="1:44">
      <c r="A42" s="210">
        <f>+'OTS SC Apple'!A42</f>
        <v>0</v>
      </c>
      <c r="B42" s="257">
        <f>+'OTS SC Apple'!B42</f>
        <v>0</v>
      </c>
      <c r="C42" s="145">
        <f>+'OTS SC Apple'!C42</f>
        <v>0</v>
      </c>
      <c r="D42" s="213">
        <f>+'OTS SC Apple'!D42</f>
        <v>0</v>
      </c>
      <c r="E42" s="73">
        <f t="shared" si="3"/>
        <v>0</v>
      </c>
      <c r="F42" s="74">
        <f t="shared" si="4"/>
        <v>0</v>
      </c>
      <c r="G42" s="200"/>
      <c r="H42" s="287">
        <f t="shared" si="19"/>
        <v>0</v>
      </c>
      <c r="I42" s="295">
        <f t="shared" si="19"/>
        <v>0</v>
      </c>
      <c r="J42" s="295">
        <f t="shared" si="19"/>
        <v>0</v>
      </c>
      <c r="K42" s="295">
        <f t="shared" si="19"/>
        <v>0</v>
      </c>
      <c r="L42" s="295">
        <f t="shared" si="19"/>
        <v>0</v>
      </c>
      <c r="M42" s="295">
        <f t="shared" si="19"/>
        <v>0</v>
      </c>
      <c r="N42" s="295">
        <f t="shared" si="19"/>
        <v>0</v>
      </c>
      <c r="O42" s="295">
        <f t="shared" si="19"/>
        <v>0</v>
      </c>
      <c r="P42" s="295">
        <f t="shared" si="19"/>
        <v>0</v>
      </c>
      <c r="Q42" s="295">
        <f t="shared" si="19"/>
        <v>0</v>
      </c>
      <c r="R42" s="295">
        <f t="shared" si="20"/>
        <v>0</v>
      </c>
      <c r="S42" s="295">
        <f t="shared" si="20"/>
        <v>0</v>
      </c>
      <c r="T42" s="296">
        <f t="shared" si="20"/>
        <v>0</v>
      </c>
      <c r="U42" s="287">
        <f t="shared" si="20"/>
        <v>0</v>
      </c>
      <c r="V42" s="288">
        <f t="shared" si="20"/>
        <v>0</v>
      </c>
      <c r="W42" s="288">
        <f t="shared" si="20"/>
        <v>0</v>
      </c>
      <c r="X42" s="288">
        <f t="shared" si="20"/>
        <v>0</v>
      </c>
      <c r="Y42" s="288">
        <f t="shared" si="20"/>
        <v>0</v>
      </c>
      <c r="Z42" s="288">
        <f t="shared" si="20"/>
        <v>0</v>
      </c>
      <c r="AA42" s="289">
        <f t="shared" si="20"/>
        <v>0</v>
      </c>
      <c r="AB42" s="54">
        <v>0</v>
      </c>
      <c r="AC42" s="55">
        <v>0</v>
      </c>
      <c r="AD42" s="68">
        <v>0</v>
      </c>
      <c r="AE42" s="190">
        <f t="shared" si="9"/>
        <v>0</v>
      </c>
      <c r="AG42" s="242"/>
      <c r="AH42" s="242"/>
      <c r="AI42" s="242"/>
      <c r="AJ42" s="243"/>
      <c r="AK42" s="242"/>
      <c r="AL42" s="242"/>
      <c r="AM42" s="242"/>
      <c r="AN42" s="242"/>
      <c r="AO42" s="242"/>
      <c r="AP42" s="242"/>
      <c r="AQ42" s="242"/>
      <c r="AR42" s="244"/>
    </row>
    <row r="43" spans="1:44">
      <c r="A43" s="210">
        <f>+'OTS SC Apple'!A43</f>
        <v>0</v>
      </c>
      <c r="B43" s="257">
        <f>+'OTS SC Apple'!B43</f>
        <v>0</v>
      </c>
      <c r="C43" s="145">
        <f>+'OTS SC Apple'!C43</f>
        <v>0</v>
      </c>
      <c r="D43" s="213">
        <f>+'OTS SC Apple'!D43</f>
        <v>0</v>
      </c>
      <c r="E43" s="73">
        <f t="shared" si="3"/>
        <v>0</v>
      </c>
      <c r="F43" s="74">
        <f t="shared" si="4"/>
        <v>0</v>
      </c>
      <c r="G43" s="200"/>
      <c r="H43" s="287">
        <f t="shared" si="19"/>
        <v>0</v>
      </c>
      <c r="I43" s="295">
        <f t="shared" si="19"/>
        <v>0</v>
      </c>
      <c r="J43" s="295">
        <f t="shared" si="19"/>
        <v>0</v>
      </c>
      <c r="K43" s="295">
        <f t="shared" si="19"/>
        <v>0</v>
      </c>
      <c r="L43" s="295">
        <f t="shared" si="19"/>
        <v>0</v>
      </c>
      <c r="M43" s="295">
        <f t="shared" si="19"/>
        <v>0</v>
      </c>
      <c r="N43" s="295">
        <f t="shared" si="19"/>
        <v>0</v>
      </c>
      <c r="O43" s="295">
        <f t="shared" si="19"/>
        <v>0</v>
      </c>
      <c r="P43" s="295">
        <f t="shared" si="19"/>
        <v>0</v>
      </c>
      <c r="Q43" s="295">
        <f t="shared" si="19"/>
        <v>0</v>
      </c>
      <c r="R43" s="295">
        <f t="shared" si="20"/>
        <v>0</v>
      </c>
      <c r="S43" s="295">
        <f t="shared" si="20"/>
        <v>0</v>
      </c>
      <c r="T43" s="296">
        <f t="shared" si="20"/>
        <v>0</v>
      </c>
      <c r="U43" s="287">
        <f t="shared" si="20"/>
        <v>0</v>
      </c>
      <c r="V43" s="288">
        <f t="shared" si="20"/>
        <v>0</v>
      </c>
      <c r="W43" s="288">
        <f t="shared" si="20"/>
        <v>0</v>
      </c>
      <c r="X43" s="288">
        <f t="shared" si="20"/>
        <v>0</v>
      </c>
      <c r="Y43" s="288">
        <f t="shared" si="20"/>
        <v>0</v>
      </c>
      <c r="Z43" s="288">
        <f t="shared" si="20"/>
        <v>0</v>
      </c>
      <c r="AA43" s="289">
        <f t="shared" si="20"/>
        <v>0</v>
      </c>
      <c r="AB43" s="54">
        <v>0</v>
      </c>
      <c r="AC43" s="55">
        <v>0</v>
      </c>
      <c r="AD43" s="68">
        <v>0</v>
      </c>
      <c r="AE43" s="190">
        <f t="shared" si="9"/>
        <v>0</v>
      </c>
      <c r="AG43" s="242"/>
      <c r="AH43" s="242"/>
      <c r="AI43" s="242"/>
      <c r="AJ43" s="243"/>
      <c r="AK43" s="242"/>
      <c r="AL43" s="242"/>
      <c r="AM43" s="242"/>
      <c r="AN43" s="242"/>
      <c r="AO43" s="242"/>
      <c r="AP43" s="242"/>
      <c r="AQ43" s="242"/>
      <c r="AR43" s="244"/>
    </row>
    <row r="44" spans="1:44">
      <c r="A44" s="210">
        <f>+'OTS SC Apple'!A44</f>
        <v>0</v>
      </c>
      <c r="B44" s="257">
        <f>+'OTS SC Apple'!B44</f>
        <v>0</v>
      </c>
      <c r="C44" s="145">
        <f>+'OTS SC Apple'!C44</f>
        <v>0</v>
      </c>
      <c r="D44" s="213">
        <f>+'OTS SC Apple'!D44</f>
        <v>0</v>
      </c>
      <c r="E44" s="73">
        <f t="shared" si="3"/>
        <v>0</v>
      </c>
      <c r="F44" s="74">
        <f t="shared" si="4"/>
        <v>0</v>
      </c>
      <c r="G44" s="200"/>
      <c r="H44" s="287">
        <f t="shared" si="19"/>
        <v>0</v>
      </c>
      <c r="I44" s="295">
        <f t="shared" si="19"/>
        <v>0</v>
      </c>
      <c r="J44" s="295">
        <f t="shared" si="19"/>
        <v>0</v>
      </c>
      <c r="K44" s="295">
        <f t="shared" si="19"/>
        <v>0</v>
      </c>
      <c r="L44" s="295">
        <f t="shared" si="19"/>
        <v>0</v>
      </c>
      <c r="M44" s="295">
        <f t="shared" si="19"/>
        <v>0</v>
      </c>
      <c r="N44" s="295">
        <f t="shared" si="19"/>
        <v>0</v>
      </c>
      <c r="O44" s="295">
        <f t="shared" si="19"/>
        <v>0</v>
      </c>
      <c r="P44" s="295">
        <f t="shared" si="19"/>
        <v>0</v>
      </c>
      <c r="Q44" s="295">
        <f t="shared" si="19"/>
        <v>0</v>
      </c>
      <c r="R44" s="295">
        <f t="shared" si="20"/>
        <v>0</v>
      </c>
      <c r="S44" s="295">
        <f t="shared" si="20"/>
        <v>0</v>
      </c>
      <c r="T44" s="296">
        <f t="shared" si="20"/>
        <v>0</v>
      </c>
      <c r="U44" s="287">
        <f t="shared" si="20"/>
        <v>0</v>
      </c>
      <c r="V44" s="288">
        <f t="shared" si="20"/>
        <v>0</v>
      </c>
      <c r="W44" s="288">
        <f t="shared" si="20"/>
        <v>0</v>
      </c>
      <c r="X44" s="288">
        <f t="shared" si="20"/>
        <v>0</v>
      </c>
      <c r="Y44" s="288">
        <f t="shared" si="20"/>
        <v>0</v>
      </c>
      <c r="Z44" s="288">
        <f t="shared" si="20"/>
        <v>0</v>
      </c>
      <c r="AA44" s="289">
        <f t="shared" si="20"/>
        <v>0</v>
      </c>
      <c r="AB44" s="54">
        <v>0</v>
      </c>
      <c r="AC44" s="55">
        <v>0</v>
      </c>
      <c r="AD44" s="68">
        <v>0</v>
      </c>
      <c r="AE44" s="190">
        <f t="shared" si="9"/>
        <v>0</v>
      </c>
      <c r="AG44" s="242"/>
      <c r="AH44" s="242"/>
      <c r="AI44" s="242"/>
      <c r="AJ44" s="243"/>
      <c r="AK44" s="242"/>
      <c r="AL44" s="242"/>
      <c r="AM44" s="242"/>
      <c r="AN44" s="242"/>
      <c r="AO44" s="242"/>
      <c r="AP44" s="242"/>
      <c r="AQ44" s="242"/>
      <c r="AR44" s="244"/>
    </row>
    <row r="45" spans="1:44">
      <c r="A45" s="210">
        <f>+'OTS SC Apple'!A45</f>
        <v>0</v>
      </c>
      <c r="B45" s="257">
        <f>+'OTS SC Apple'!B45</f>
        <v>0</v>
      </c>
      <c r="C45" s="145">
        <f>+'OTS SC Apple'!C45</f>
        <v>0</v>
      </c>
      <c r="D45" s="213">
        <f>+'OTS SC Apple'!D45</f>
        <v>0</v>
      </c>
      <c r="E45" s="73">
        <f t="shared" si="3"/>
        <v>0</v>
      </c>
      <c r="F45" s="74">
        <f t="shared" si="4"/>
        <v>0</v>
      </c>
      <c r="G45" s="200"/>
      <c r="H45" s="287">
        <f t="shared" si="19"/>
        <v>0</v>
      </c>
      <c r="I45" s="295">
        <f t="shared" si="19"/>
        <v>0</v>
      </c>
      <c r="J45" s="295">
        <f t="shared" si="19"/>
        <v>0</v>
      </c>
      <c r="K45" s="295">
        <f t="shared" si="19"/>
        <v>0</v>
      </c>
      <c r="L45" s="295">
        <f t="shared" si="19"/>
        <v>0</v>
      </c>
      <c r="M45" s="295">
        <f t="shared" si="19"/>
        <v>0</v>
      </c>
      <c r="N45" s="295">
        <f t="shared" si="19"/>
        <v>0</v>
      </c>
      <c r="O45" s="295">
        <f t="shared" si="19"/>
        <v>0</v>
      </c>
      <c r="P45" s="295">
        <f t="shared" si="19"/>
        <v>0</v>
      </c>
      <c r="Q45" s="295">
        <f t="shared" si="19"/>
        <v>0</v>
      </c>
      <c r="R45" s="295">
        <f t="shared" si="20"/>
        <v>0</v>
      </c>
      <c r="S45" s="295">
        <f t="shared" si="20"/>
        <v>0</v>
      </c>
      <c r="T45" s="296">
        <f t="shared" si="20"/>
        <v>0</v>
      </c>
      <c r="U45" s="287">
        <f t="shared" si="20"/>
        <v>0</v>
      </c>
      <c r="V45" s="288">
        <f t="shared" si="20"/>
        <v>0</v>
      </c>
      <c r="W45" s="288">
        <f t="shared" si="20"/>
        <v>0</v>
      </c>
      <c r="X45" s="288">
        <f t="shared" si="20"/>
        <v>0</v>
      </c>
      <c r="Y45" s="288">
        <f t="shared" si="20"/>
        <v>0</v>
      </c>
      <c r="Z45" s="288">
        <f t="shared" si="20"/>
        <v>0</v>
      </c>
      <c r="AA45" s="289">
        <f t="shared" si="20"/>
        <v>0</v>
      </c>
      <c r="AB45" s="54">
        <v>0</v>
      </c>
      <c r="AC45" s="55">
        <v>0</v>
      </c>
      <c r="AD45" s="68">
        <v>0</v>
      </c>
      <c r="AE45" s="190">
        <f t="shared" si="9"/>
        <v>0</v>
      </c>
      <c r="AG45" s="242"/>
      <c r="AH45" s="242"/>
      <c r="AI45" s="242"/>
      <c r="AJ45" s="243"/>
      <c r="AK45" s="242"/>
      <c r="AL45" s="242"/>
      <c r="AM45" s="242"/>
      <c r="AN45" s="242"/>
      <c r="AO45" s="242"/>
      <c r="AP45" s="242"/>
      <c r="AQ45" s="242"/>
      <c r="AR45" s="244"/>
    </row>
    <row r="46" spans="1:44">
      <c r="A46" s="210">
        <f>+'OTS SC Apple'!A46</f>
        <v>0</v>
      </c>
      <c r="B46" s="257">
        <f>+'OTS SC Apple'!B46</f>
        <v>0</v>
      </c>
      <c r="C46" s="145">
        <f>+'OTS SC Apple'!C46</f>
        <v>0</v>
      </c>
      <c r="D46" s="213">
        <f>+'OTS SC Apple'!D46</f>
        <v>0</v>
      </c>
      <c r="E46" s="73">
        <f t="shared" si="3"/>
        <v>0</v>
      </c>
      <c r="F46" s="74">
        <f t="shared" si="4"/>
        <v>0</v>
      </c>
      <c r="G46" s="200"/>
      <c r="H46" s="287">
        <f t="shared" si="19"/>
        <v>0</v>
      </c>
      <c r="I46" s="295">
        <f t="shared" si="19"/>
        <v>0</v>
      </c>
      <c r="J46" s="295">
        <f t="shared" si="19"/>
        <v>0</v>
      </c>
      <c r="K46" s="295">
        <f t="shared" si="19"/>
        <v>0</v>
      </c>
      <c r="L46" s="295">
        <f t="shared" si="19"/>
        <v>0</v>
      </c>
      <c r="M46" s="295">
        <f t="shared" si="19"/>
        <v>0</v>
      </c>
      <c r="N46" s="295">
        <f t="shared" si="19"/>
        <v>0</v>
      </c>
      <c r="O46" s="295">
        <f t="shared" si="19"/>
        <v>0</v>
      </c>
      <c r="P46" s="295">
        <f t="shared" si="19"/>
        <v>0</v>
      </c>
      <c r="Q46" s="295">
        <f t="shared" si="19"/>
        <v>0</v>
      </c>
      <c r="R46" s="295">
        <f t="shared" si="20"/>
        <v>0</v>
      </c>
      <c r="S46" s="295">
        <f t="shared" si="20"/>
        <v>0</v>
      </c>
      <c r="T46" s="296">
        <f t="shared" si="20"/>
        <v>0</v>
      </c>
      <c r="U46" s="287">
        <f t="shared" si="20"/>
        <v>0</v>
      </c>
      <c r="V46" s="288">
        <f t="shared" si="20"/>
        <v>0</v>
      </c>
      <c r="W46" s="288">
        <f t="shared" si="20"/>
        <v>0</v>
      </c>
      <c r="X46" s="288">
        <f t="shared" si="20"/>
        <v>0</v>
      </c>
      <c r="Y46" s="288">
        <f t="shared" si="20"/>
        <v>0</v>
      </c>
      <c r="Z46" s="288">
        <f t="shared" si="20"/>
        <v>0</v>
      </c>
      <c r="AA46" s="289">
        <f t="shared" si="20"/>
        <v>0</v>
      </c>
      <c r="AB46" s="54">
        <v>0</v>
      </c>
      <c r="AC46" s="55">
        <v>0</v>
      </c>
      <c r="AD46" s="68">
        <v>0</v>
      </c>
      <c r="AE46" s="190">
        <f t="shared" si="9"/>
        <v>0</v>
      </c>
      <c r="AG46" s="243"/>
      <c r="AH46" s="243"/>
      <c r="AI46" s="243"/>
      <c r="AJ46" s="243"/>
      <c r="AK46" s="242"/>
      <c r="AL46" s="242"/>
      <c r="AM46" s="242"/>
      <c r="AN46" s="242"/>
      <c r="AO46" s="242"/>
      <c r="AP46" s="242"/>
      <c r="AQ46" s="242"/>
      <c r="AR46" s="244"/>
    </row>
    <row r="47" spans="1:44">
      <c r="A47" s="210">
        <f>+'OTS SC Apple'!A47</f>
        <v>0</v>
      </c>
      <c r="B47" s="257">
        <f>+'OTS SC Apple'!B47</f>
        <v>0</v>
      </c>
      <c r="C47" s="145">
        <f>+'OTS SC Apple'!C47</f>
        <v>0</v>
      </c>
      <c r="D47" s="213">
        <f>+'OTS SC Apple'!D47</f>
        <v>0</v>
      </c>
      <c r="E47" s="73">
        <f t="shared" si="3"/>
        <v>0</v>
      </c>
      <c r="F47" s="74">
        <f t="shared" si="4"/>
        <v>0</v>
      </c>
      <c r="G47" s="200"/>
      <c r="H47" s="287">
        <f t="shared" si="19"/>
        <v>0</v>
      </c>
      <c r="I47" s="295">
        <f t="shared" si="19"/>
        <v>0</v>
      </c>
      <c r="J47" s="295">
        <f t="shared" si="19"/>
        <v>0</v>
      </c>
      <c r="K47" s="295">
        <f t="shared" si="19"/>
        <v>0</v>
      </c>
      <c r="L47" s="295">
        <f t="shared" si="19"/>
        <v>0</v>
      </c>
      <c r="M47" s="295">
        <f t="shared" si="19"/>
        <v>0</v>
      </c>
      <c r="N47" s="295">
        <f t="shared" si="19"/>
        <v>0</v>
      </c>
      <c r="O47" s="295">
        <f t="shared" si="19"/>
        <v>0</v>
      </c>
      <c r="P47" s="295">
        <f t="shared" si="19"/>
        <v>0</v>
      </c>
      <c r="Q47" s="295">
        <f t="shared" si="19"/>
        <v>0</v>
      </c>
      <c r="R47" s="295">
        <f t="shared" si="20"/>
        <v>0</v>
      </c>
      <c r="S47" s="295">
        <f t="shared" si="20"/>
        <v>0</v>
      </c>
      <c r="T47" s="296">
        <f t="shared" si="20"/>
        <v>0</v>
      </c>
      <c r="U47" s="287">
        <f t="shared" si="20"/>
        <v>0</v>
      </c>
      <c r="V47" s="288">
        <f t="shared" si="20"/>
        <v>0</v>
      </c>
      <c r="W47" s="288">
        <f t="shared" si="20"/>
        <v>0</v>
      </c>
      <c r="X47" s="288">
        <f t="shared" si="20"/>
        <v>0</v>
      </c>
      <c r="Y47" s="288">
        <f t="shared" si="20"/>
        <v>0</v>
      </c>
      <c r="Z47" s="288">
        <f t="shared" si="20"/>
        <v>0</v>
      </c>
      <c r="AA47" s="289">
        <f t="shared" si="20"/>
        <v>0</v>
      </c>
      <c r="AB47" s="54">
        <v>0</v>
      </c>
      <c r="AC47" s="55">
        <v>0</v>
      </c>
      <c r="AD47" s="68">
        <v>0</v>
      </c>
      <c r="AE47" s="190">
        <f t="shared" si="9"/>
        <v>0</v>
      </c>
      <c r="AG47" s="243"/>
      <c r="AH47" s="243"/>
      <c r="AI47" s="243"/>
      <c r="AJ47" s="243"/>
      <c r="AK47" s="242"/>
      <c r="AL47" s="242"/>
      <c r="AM47" s="242"/>
      <c r="AN47" s="242"/>
      <c r="AO47" s="242"/>
      <c r="AP47" s="242"/>
      <c r="AQ47" s="242"/>
      <c r="AR47" s="244"/>
    </row>
    <row r="48" spans="1:44" ht="13.5" thickBot="1">
      <c r="A48" s="211">
        <f>+'OTS SC Apple'!A48</f>
        <v>0</v>
      </c>
      <c r="B48" s="258">
        <f>+'OTS SC Apple'!B48</f>
        <v>0</v>
      </c>
      <c r="C48" s="212">
        <f>+'OTS SC Apple'!C48</f>
        <v>0</v>
      </c>
      <c r="D48" s="214">
        <f>+'OTS SC Apple'!D48</f>
        <v>0</v>
      </c>
      <c r="E48" s="75">
        <f t="shared" si="3"/>
        <v>0</v>
      </c>
      <c r="F48" s="76">
        <f t="shared" si="4"/>
        <v>0</v>
      </c>
      <c r="G48" s="201"/>
      <c r="H48" s="290">
        <f t="shared" si="19"/>
        <v>0</v>
      </c>
      <c r="I48" s="297">
        <f t="shared" si="19"/>
        <v>0</v>
      </c>
      <c r="J48" s="297">
        <f t="shared" si="19"/>
        <v>0</v>
      </c>
      <c r="K48" s="297">
        <f t="shared" si="19"/>
        <v>0</v>
      </c>
      <c r="L48" s="297">
        <f t="shared" si="19"/>
        <v>0</v>
      </c>
      <c r="M48" s="297">
        <f t="shared" si="19"/>
        <v>0</v>
      </c>
      <c r="N48" s="297">
        <f t="shared" si="19"/>
        <v>0</v>
      </c>
      <c r="O48" s="297">
        <f t="shared" si="19"/>
        <v>0</v>
      </c>
      <c r="P48" s="297">
        <f t="shared" si="19"/>
        <v>0</v>
      </c>
      <c r="Q48" s="297">
        <f t="shared" si="19"/>
        <v>0</v>
      </c>
      <c r="R48" s="297">
        <f t="shared" si="20"/>
        <v>0</v>
      </c>
      <c r="S48" s="297">
        <f t="shared" si="20"/>
        <v>0</v>
      </c>
      <c r="T48" s="298">
        <f t="shared" si="20"/>
        <v>0</v>
      </c>
      <c r="U48" s="290">
        <f t="shared" si="20"/>
        <v>0</v>
      </c>
      <c r="V48" s="291">
        <f t="shared" si="20"/>
        <v>0</v>
      </c>
      <c r="W48" s="291">
        <f t="shared" si="20"/>
        <v>0</v>
      </c>
      <c r="X48" s="291">
        <f t="shared" si="20"/>
        <v>0</v>
      </c>
      <c r="Y48" s="291">
        <f t="shared" si="20"/>
        <v>0</v>
      </c>
      <c r="Z48" s="291">
        <f t="shared" si="20"/>
        <v>0</v>
      </c>
      <c r="AA48" s="292">
        <f t="shared" si="20"/>
        <v>0</v>
      </c>
      <c r="AB48" s="70">
        <v>0</v>
      </c>
      <c r="AC48" s="63">
        <v>0</v>
      </c>
      <c r="AD48" s="187">
        <v>0</v>
      </c>
      <c r="AE48" s="191">
        <f t="shared" si="9"/>
        <v>0</v>
      </c>
      <c r="AG48" s="243"/>
      <c r="AH48" s="243"/>
      <c r="AI48" s="243"/>
      <c r="AJ48" s="243"/>
      <c r="AK48" s="242"/>
      <c r="AL48" s="242"/>
      <c r="AM48" s="242"/>
      <c r="AN48" s="242"/>
      <c r="AO48" s="242"/>
      <c r="AP48" s="242"/>
      <c r="AQ48" s="242"/>
      <c r="AR48" s="244"/>
    </row>
    <row r="49" spans="1:45" ht="5.0999999999999996" customHeight="1">
      <c r="A49" s="71"/>
      <c r="B49" s="71"/>
      <c r="C49" s="71"/>
      <c r="D49" s="7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5">
      <c r="H50" s="14"/>
      <c r="I50" s="14" t="s">
        <v>2</v>
      </c>
      <c r="J50" s="9" t="s">
        <v>23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G50" s="14"/>
      <c r="AH50" s="14" t="s">
        <v>2</v>
      </c>
      <c r="AI50" s="9" t="s">
        <v>23</v>
      </c>
      <c r="AJ50" s="13"/>
    </row>
    <row r="51" spans="1:45">
      <c r="H51" s="16">
        <v>1</v>
      </c>
      <c r="I51" s="67"/>
      <c r="J51" s="202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19"/>
      <c r="Z51" s="19"/>
      <c r="AA51" s="19"/>
      <c r="AB51" s="19"/>
      <c r="AC51" s="19"/>
      <c r="AD51" s="19"/>
      <c r="AE51" s="20"/>
      <c r="AF51" s="259"/>
      <c r="AG51" s="16">
        <v>1</v>
      </c>
      <c r="AH51" s="67"/>
      <c r="AI51" s="65"/>
      <c r="AJ51" s="31"/>
      <c r="AK51" s="31"/>
      <c r="AL51" s="31"/>
      <c r="AM51" s="31"/>
      <c r="AN51" s="31"/>
      <c r="AO51" s="19"/>
      <c r="AP51" s="19"/>
      <c r="AQ51" s="19"/>
      <c r="AR51" s="44"/>
    </row>
    <row r="52" spans="1:45" ht="12.75" customHeight="1">
      <c r="H52" s="16">
        <v>2</v>
      </c>
      <c r="I52" s="67"/>
      <c r="J52" s="202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19"/>
      <c r="Z52" s="19"/>
      <c r="AA52" s="19"/>
      <c r="AB52" s="19"/>
      <c r="AC52" s="19"/>
      <c r="AD52" s="19"/>
      <c r="AE52" s="20"/>
      <c r="AF52" s="260"/>
      <c r="AG52" s="16">
        <v>2</v>
      </c>
      <c r="AH52" s="67"/>
      <c r="AI52" s="65"/>
      <c r="AJ52" s="31"/>
      <c r="AK52" s="31"/>
      <c r="AL52" s="31"/>
      <c r="AM52" s="31"/>
      <c r="AN52" s="31"/>
      <c r="AO52" s="19"/>
      <c r="AP52" s="19"/>
      <c r="AQ52" s="19"/>
      <c r="AR52" s="44"/>
    </row>
    <row r="53" spans="1:45" ht="12.75" customHeight="1">
      <c r="H53" s="16">
        <v>3</v>
      </c>
      <c r="I53" s="67"/>
      <c r="J53" s="202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19"/>
      <c r="Z53" s="19"/>
      <c r="AA53" s="19"/>
      <c r="AB53" s="19"/>
      <c r="AC53" s="19"/>
      <c r="AD53" s="19"/>
      <c r="AE53" s="20"/>
      <c r="AF53" s="261"/>
      <c r="AG53" s="16">
        <v>3</v>
      </c>
      <c r="AH53" s="67"/>
      <c r="AI53" s="65"/>
      <c r="AJ53" s="31"/>
      <c r="AK53" s="31"/>
      <c r="AL53" s="31"/>
      <c r="AM53" s="31"/>
      <c r="AN53" s="31"/>
      <c r="AO53" s="19"/>
      <c r="AP53" s="19"/>
      <c r="AQ53" s="19"/>
      <c r="AR53" s="44"/>
    </row>
    <row r="54" spans="1:45" ht="12.75" customHeight="1">
      <c r="H54" s="16">
        <v>4</v>
      </c>
      <c r="I54" s="67"/>
      <c r="J54" s="202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19"/>
      <c r="Z54" s="19"/>
      <c r="AA54" s="19"/>
      <c r="AB54" s="19"/>
      <c r="AC54" s="19"/>
      <c r="AD54" s="19"/>
      <c r="AE54" s="20"/>
      <c r="AF54" s="262"/>
      <c r="AG54" s="16">
        <v>4</v>
      </c>
      <c r="AH54" s="67"/>
      <c r="AI54" s="65"/>
      <c r="AJ54" s="31"/>
      <c r="AK54" s="31"/>
      <c r="AL54" s="31"/>
      <c r="AM54" s="31"/>
      <c r="AN54" s="31"/>
      <c r="AO54" s="19"/>
      <c r="AP54" s="19"/>
      <c r="AQ54" s="19"/>
      <c r="AR54" s="44"/>
    </row>
    <row r="55" spans="1:45" ht="12.75" customHeight="1">
      <c r="H55" s="16">
        <v>5</v>
      </c>
      <c r="I55" s="67"/>
      <c r="J55" s="202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19"/>
      <c r="Z55" s="19"/>
      <c r="AA55" s="19"/>
      <c r="AB55" s="19"/>
      <c r="AC55" s="19"/>
      <c r="AD55" s="19"/>
      <c r="AE55" s="20"/>
      <c r="AF55" s="262"/>
      <c r="AG55" s="16">
        <v>5</v>
      </c>
      <c r="AH55" s="67"/>
      <c r="AI55" s="65"/>
      <c r="AJ55" s="31"/>
      <c r="AK55" s="31"/>
      <c r="AL55" s="31"/>
      <c r="AM55" s="31"/>
      <c r="AN55" s="31"/>
      <c r="AO55" s="19"/>
      <c r="AP55" s="19"/>
      <c r="AQ55" s="19"/>
      <c r="AR55" s="44"/>
    </row>
    <row r="56" spans="1:45" ht="12.75" customHeight="1">
      <c r="H56" s="16">
        <v>6</v>
      </c>
      <c r="I56" s="67"/>
      <c r="J56" s="202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19"/>
      <c r="Z56" s="19"/>
      <c r="AA56" s="19"/>
      <c r="AB56" s="19"/>
      <c r="AC56" s="19"/>
      <c r="AD56" s="19"/>
      <c r="AE56" s="20"/>
      <c r="AF56" s="262"/>
      <c r="AG56" s="16">
        <v>6</v>
      </c>
      <c r="AH56" s="67"/>
      <c r="AI56" s="65"/>
      <c r="AJ56" s="31"/>
      <c r="AK56" s="31"/>
      <c r="AL56" s="31"/>
      <c r="AM56" s="31"/>
      <c r="AN56" s="31"/>
      <c r="AO56" s="19"/>
      <c r="AP56" s="19"/>
      <c r="AQ56" s="19"/>
      <c r="AR56" s="44"/>
    </row>
    <row r="57" spans="1:45" ht="12.75" customHeight="1">
      <c r="A57" s="465">
        <f ca="1">NOW()</f>
        <v>41220.474859490743</v>
      </c>
      <c r="B57" s="466"/>
      <c r="C57" s="24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4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22"/>
      <c r="AS57" s="22"/>
    </row>
    <row r="58" spans="1:45" ht="12.75" customHeight="1">
      <c r="A58" s="4" t="str">
        <f ca="1">CELL("filename",A1)</f>
        <v>M:\[dig guide apple filled in temp.xlsx]OTS Termed Sub Apple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5" t="s">
        <v>62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15" t="s">
        <v>63</v>
      </c>
      <c r="AF58" s="245"/>
      <c r="AG58" s="22"/>
      <c r="AH58" s="4"/>
      <c r="AI58" s="4"/>
      <c r="AJ58" s="4"/>
      <c r="AK58" s="4"/>
      <c r="AL58" s="4"/>
      <c r="AM58" s="4"/>
      <c r="AN58" s="4"/>
      <c r="AO58" s="4"/>
      <c r="AP58" s="4"/>
      <c r="AQ58" s="22"/>
      <c r="AR58" s="155" t="s">
        <v>64</v>
      </c>
      <c r="AS58" s="22"/>
    </row>
  </sheetData>
  <sheetProtection formatCells="0" formatColumns="0" formatRows="0"/>
  <mergeCells count="33">
    <mergeCell ref="F8:F12"/>
    <mergeCell ref="AG2:AI3"/>
    <mergeCell ref="AQ4:AQ7"/>
    <mergeCell ref="E7:F7"/>
    <mergeCell ref="AE7:AE12"/>
    <mergeCell ref="AB8:AB12"/>
    <mergeCell ref="AC8:AC12"/>
    <mergeCell ref="AD8:AD12"/>
    <mergeCell ref="AN9:AN12"/>
    <mergeCell ref="AO9:AO12"/>
    <mergeCell ref="AP9:AP12"/>
    <mergeCell ref="AQ9:AQ12"/>
    <mergeCell ref="AI9:AI12"/>
    <mergeCell ref="AK9:AK12"/>
    <mergeCell ref="AL9:AL12"/>
    <mergeCell ref="AM9:AM12"/>
    <mergeCell ref="A8:A12"/>
    <mergeCell ref="B8:B12"/>
    <mergeCell ref="C8:C12"/>
    <mergeCell ref="D8:D12"/>
    <mergeCell ref="E8:E12"/>
    <mergeCell ref="A57:B57"/>
    <mergeCell ref="AG16:AH16"/>
    <mergeCell ref="AG17:AH17"/>
    <mergeCell ref="AG18:AH18"/>
    <mergeCell ref="AG19:AH19"/>
    <mergeCell ref="AG20:AH20"/>
    <mergeCell ref="AG22:AH22"/>
    <mergeCell ref="AM4:AM7"/>
    <mergeCell ref="AK2:AR3"/>
    <mergeCell ref="AG21:AH21"/>
    <mergeCell ref="AG9:AH12"/>
    <mergeCell ref="AR9:AR12"/>
  </mergeCells>
  <conditionalFormatting sqref="A16:C48">
    <cfRule type="cellIs" dxfId="1" priority="21" operator="equal">
      <formula>0</formula>
    </cfRule>
  </conditionalFormatting>
  <conditionalFormatting sqref="H13:P13 H14:AA15">
    <cfRule type="containsText" dxfId="0" priority="20" operator="containsText" text="Yes">
      <formula>NOT(ISERROR(SEARCH("Yes",H13)))</formula>
    </cfRule>
  </conditionalFormatting>
  <pageMargins left="0.25" right="0.25" top="0.5" bottom="0" header="0.5" footer="0.5"/>
  <pageSetup scale="68" fitToWidth="3" orientation="landscape" r:id="rId1"/>
  <headerFooter alignWithMargins="0"/>
  <colBreaks count="2" manualBreakCount="2">
    <brk id="20" max="57" man="1"/>
    <brk id="32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OTS SC Apple</vt:lpstr>
      <vt:lpstr>OTS M2M Sub Apple</vt:lpstr>
      <vt:lpstr>OTS Termed Sub Apple</vt:lpstr>
      <vt:lpstr>'OTS M2M Sub Apple'!Print_Area</vt:lpstr>
      <vt:lpstr>'OTS SC Apple'!Print_Area</vt:lpstr>
      <vt:lpstr>'OTS Termed Sub Apple'!Print_Area</vt:lpstr>
      <vt:lpstr>'OTS M2M Sub Apple'!Print_Titles</vt:lpstr>
      <vt:lpstr>'OTS Termed Sub Apple'!Print_Titles</vt:lpstr>
    </vt:vector>
  </TitlesOfParts>
  <Company>Time Customer Service,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Jennifer Havens</cp:lastModifiedBy>
  <cp:lastPrinted>2012-05-25T16:13:58Z</cp:lastPrinted>
  <dcterms:created xsi:type="dcterms:W3CDTF">2005-10-18T19:26:39Z</dcterms:created>
  <dcterms:modified xsi:type="dcterms:W3CDTF">2012-11-07T17:23:47Z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XPAuthor">
    <vt:lpwstr>Mark P Walter</vt:lpwstr>
  </property>
  <property fmtid="{D5CDD505-2E9C-101B-9397-08002B2CF9AE}" pid="4" name="AXPDataClassification">
    <vt:lpwstr>AXP Public</vt:lpwstr>
  </property>
  <property fmtid="{D5CDD505-2E9C-101B-9397-08002B2CF9AE}" pid="5" name="AXPDataClassificationForSearch">
    <vt:lpwstr>AXPPublic_UniqueSearchString</vt:lpwstr>
  </property>
</Properties>
</file>